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M:\Rating_Documents\IRC 2026\Forms\Rule Authorities\"/>
    </mc:Choice>
  </mc:AlternateContent>
  <xr:revisionPtr revIDLastSave="0" documentId="13_ncr:1_{C873CB41-2724-4642-9D63-4EE7DA467273}" xr6:coauthVersionLast="47" xr6:coauthVersionMax="47" xr10:uidLastSave="{00000000-0000-0000-0000-000000000000}"/>
  <bookViews>
    <workbookView xWindow="28680" yWindow="-120" windowWidth="29040" windowHeight="15720" xr2:uid="{00000000-000D-0000-FFFF-FFFF00000000}"/>
  </bookViews>
  <sheets>
    <sheet name="Application" sheetId="1" r:id="rId1"/>
    <sheet name="Data Protection" sheetId="4" r:id="rId2"/>
    <sheet name="Access Import" sheetId="2" r:id="rId3"/>
    <sheet name="Inputs" sheetId="3"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0" i="1" l="1"/>
  <c r="F143" i="1"/>
  <c r="BB2" i="2"/>
  <c r="AT2" i="2"/>
  <c r="AO2" i="2"/>
  <c r="BQ2" i="2"/>
  <c r="AI2" i="2"/>
  <c r="Y2" i="2"/>
  <c r="K2" i="3"/>
  <c r="J2" i="3"/>
  <c r="AH2" i="2"/>
  <c r="F123" i="1"/>
  <c r="E45" i="1"/>
  <c r="B46" i="1"/>
  <c r="B45" i="1"/>
  <c r="F104" i="1" l="1"/>
  <c r="AG2" i="2" l="1"/>
  <c r="CD2" i="2" l="1"/>
  <c r="G16" i="1" l="1"/>
  <c r="CC2" i="2" l="1"/>
  <c r="F82" i="1"/>
  <c r="I5" i="3"/>
  <c r="I2" i="3" s="1"/>
  <c r="BO2" i="2"/>
  <c r="BF2" i="2" l="1"/>
  <c r="BN2" i="2"/>
  <c r="R2" i="2"/>
  <c r="G131" i="1" l="1"/>
  <c r="CB2" i="2" l="1"/>
  <c r="F124" i="1"/>
  <c r="CA2" i="2"/>
  <c r="F78" i="1"/>
  <c r="AF2" i="2"/>
  <c r="AE2" i="2"/>
  <c r="AC2" i="2"/>
  <c r="BZ2" i="2"/>
  <c r="C253" i="1"/>
  <c r="BY2" i="2" s="1"/>
  <c r="BX2" i="2"/>
  <c r="BW2" i="2"/>
  <c r="BV2" i="2"/>
  <c r="BU2" i="2"/>
  <c r="BT2" i="2"/>
  <c r="BS2" i="2"/>
  <c r="BR2" i="2"/>
  <c r="BP2" i="2"/>
  <c r="B65" i="1"/>
  <c r="BM2" i="2"/>
  <c r="BK2" i="2"/>
  <c r="BL2" i="2"/>
  <c r="BJ2" i="2"/>
  <c r="BI2" i="2"/>
  <c r="F188" i="1"/>
  <c r="E130" i="1" s="1"/>
  <c r="AM2" i="2"/>
  <c r="D176" i="1"/>
  <c r="D177" i="1" s="1"/>
  <c r="D178" i="1" s="1"/>
  <c r="BH2" i="2"/>
  <c r="BG2" i="2"/>
  <c r="B219" i="1"/>
  <c r="B220" i="1"/>
  <c r="B221" i="1"/>
  <c r="B222" i="1"/>
  <c r="B223" i="1"/>
  <c r="B218" i="1"/>
  <c r="B224" i="1"/>
  <c r="I42" i="1" s="1"/>
  <c r="W2" i="2"/>
  <c r="V2" i="2"/>
  <c r="U2" i="2"/>
  <c r="S2" i="2"/>
  <c r="X2" i="2"/>
  <c r="G116" i="1"/>
  <c r="H116" i="1" s="1"/>
  <c r="BE2" i="2"/>
  <c r="F185" i="1"/>
  <c r="E115" i="1" s="1"/>
  <c r="AU2" i="2"/>
  <c r="H2" i="2"/>
  <c r="G2" i="2"/>
  <c r="BD2" i="2"/>
  <c r="BC2" i="2"/>
  <c r="BA2" i="2"/>
  <c r="AZ2" i="2"/>
  <c r="AX2" i="2"/>
  <c r="AW2" i="2"/>
  <c r="AV2" i="2"/>
  <c r="AS2" i="2"/>
  <c r="AR2" i="2"/>
  <c r="AQ2" i="2"/>
  <c r="AP2" i="2"/>
  <c r="AL2" i="2"/>
  <c r="AK2" i="2"/>
  <c r="AJ2" i="2"/>
  <c r="AD2" i="2"/>
  <c r="AB2" i="2"/>
  <c r="AA2" i="2"/>
  <c r="Z2" i="2"/>
  <c r="Q2" i="2"/>
  <c r="P2" i="2"/>
  <c r="O2" i="2"/>
  <c r="N2" i="2"/>
  <c r="M2" i="2"/>
  <c r="L2" i="2"/>
  <c r="K2" i="2"/>
  <c r="J2" i="2"/>
  <c r="I2" i="2"/>
  <c r="F2" i="2"/>
  <c r="E2" i="2"/>
  <c r="D2" i="2"/>
  <c r="C2" i="2"/>
  <c r="B2" i="2"/>
  <c r="B8" i="3"/>
  <c r="F186" i="1"/>
  <c r="C206" i="1"/>
  <c r="F187" i="1"/>
  <c r="C207" i="1"/>
  <c r="B13" i="3"/>
  <c r="A2" i="2"/>
  <c r="AN2" i="2"/>
  <c r="D179" i="1"/>
  <c r="E143" i="1" l="1"/>
  <c r="B9" i="3" s="1"/>
  <c r="B17" i="3" s="1"/>
  <c r="A223" i="1"/>
  <c r="I40" i="1" s="1"/>
  <c r="E150" i="1"/>
  <c r="B14" i="3" s="1"/>
  <c r="B18" i="3" s="1"/>
  <c r="A221" i="1"/>
  <c r="I37" i="1" s="1"/>
  <c r="D180" i="1"/>
  <c r="J9" i="1" s="1"/>
  <c r="B225" i="1"/>
  <c r="B20" i="3" l="1"/>
  <c r="B3" i="3" l="1"/>
  <c r="AY2" i="2" s="1"/>
</calcChain>
</file>

<file path=xl/sharedStrings.xml><?xml version="1.0" encoding="utf-8"?>
<sst xmlns="http://schemas.openxmlformats.org/spreadsheetml/2006/main" count="480" uniqueCount="376">
  <si>
    <t>All linear values entered?</t>
  </si>
  <si>
    <t>SYMMETRIC</t>
  </si>
  <si>
    <t>ASYMMETRIC</t>
  </si>
  <si>
    <t>Sail number</t>
  </si>
  <si>
    <t>Cert number</t>
  </si>
  <si>
    <t>BO</t>
  </si>
  <si>
    <t>SO</t>
  </si>
  <si>
    <t>y</t>
  </si>
  <si>
    <t>x</t>
  </si>
  <si>
    <t>h</t>
  </si>
  <si>
    <t>P</t>
  </si>
  <si>
    <t>E</t>
  </si>
  <si>
    <t>FL</t>
  </si>
  <si>
    <t>J</t>
  </si>
  <si>
    <t>STL</t>
  </si>
  <si>
    <t>LP</t>
  </si>
  <si>
    <t>HHW</t>
  </si>
  <si>
    <t>MTW</t>
  </si>
  <si>
    <t>MHW</t>
  </si>
  <si>
    <t>SLU</t>
  </si>
  <si>
    <t>SLE</t>
  </si>
  <si>
    <t>SHW</t>
  </si>
  <si>
    <t>SPA</t>
  </si>
  <si>
    <t>Sym spi</t>
  </si>
  <si>
    <t>Asym spi</t>
  </si>
  <si>
    <t>Headsail</t>
  </si>
  <si>
    <t>MUW</t>
  </si>
  <si>
    <t>Internal ballast</t>
  </si>
  <si>
    <t>Mizzen</t>
  </si>
  <si>
    <t>PY</t>
  </si>
  <si>
    <t>EY</t>
  </si>
  <si>
    <t>LLY</t>
  </si>
  <si>
    <t>LPY</t>
  </si>
  <si>
    <t>HHB</t>
  </si>
  <si>
    <t>Calc SPA</t>
  </si>
  <si>
    <t>Calc HSA</t>
  </si>
  <si>
    <t>HTW</t>
  </si>
  <si>
    <t>PAYMENT</t>
  </si>
  <si>
    <t>LOA1</t>
  </si>
  <si>
    <t>LOA2</t>
  </si>
  <si>
    <t>Fee per metre</t>
  </si>
  <si>
    <t>Fee</t>
  </si>
  <si>
    <t>Expedited</t>
  </si>
  <si>
    <t>Total</t>
  </si>
  <si>
    <t>FEE CALCULATION:</t>
  </si>
  <si>
    <t>LH 18.00m and over</t>
  </si>
  <si>
    <t>LH</t>
  </si>
  <si>
    <t>Boat weight*</t>
  </si>
  <si>
    <t>Length: LH</t>
  </si>
  <si>
    <t>per metre</t>
  </si>
  <si>
    <t>inputs from form above</t>
  </si>
  <si>
    <t>DO NOT EDIT</t>
  </si>
  <si>
    <t>Expedited Fee</t>
  </si>
  <si>
    <t>Post</t>
  </si>
  <si>
    <t>Design</t>
  </si>
  <si>
    <t>No. of spinnakers</t>
  </si>
  <si>
    <t>Telephone</t>
  </si>
  <si>
    <t>HSA complete data</t>
  </si>
  <si>
    <t>SPA (sym) complete data</t>
  </si>
  <si>
    <t>SPA (asym) complete data</t>
  </si>
  <si>
    <t>Do not change hidden cells below this point!</t>
  </si>
  <si>
    <t>LA</t>
  </si>
  <si>
    <t>FO</t>
  </si>
  <si>
    <t>S1</t>
  </si>
  <si>
    <t>S2</t>
  </si>
  <si>
    <t>S3</t>
  </si>
  <si>
    <t>AO</t>
  </si>
  <si>
    <t>Imported Date</t>
  </si>
  <si>
    <t>ExcelImportStatus</t>
  </si>
  <si>
    <t>IB</t>
  </si>
  <si>
    <t>BM</t>
  </si>
  <si>
    <t>MD</t>
  </si>
  <si>
    <t>CP</t>
  </si>
  <si>
    <t>CD</t>
  </si>
  <si>
    <t>BulbWeight</t>
  </si>
  <si>
    <t>SP</t>
  </si>
  <si>
    <t>LLM</t>
  </si>
  <si>
    <t>LL</t>
  </si>
  <si>
    <t>S5</t>
  </si>
  <si>
    <t>MI</t>
  </si>
  <si>
    <t>MU</t>
  </si>
  <si>
    <t>R1</t>
  </si>
  <si>
    <t>SPN</t>
  </si>
  <si>
    <t>BT</t>
  </si>
  <si>
    <t>AL</t>
  </si>
  <si>
    <t>AE</t>
  </si>
  <si>
    <t>AF</t>
  </si>
  <si>
    <t>AG</t>
  </si>
  <si>
    <t>SL</t>
  </si>
  <si>
    <t>SE</t>
  </si>
  <si>
    <t>SM</t>
  </si>
  <si>
    <t>SG</t>
  </si>
  <si>
    <t>YL</t>
  </si>
  <si>
    <t>YD</t>
  </si>
  <si>
    <t>BW</t>
  </si>
  <si>
    <t>&lt;select from list&gt;</t>
  </si>
  <si>
    <t>centreline bowsprit only</t>
  </si>
  <si>
    <t>articulating bowsprit</t>
  </si>
  <si>
    <t>whisker pole for headsail only (no spi)</t>
  </si>
  <si>
    <t>Please tick one box only</t>
  </si>
  <si>
    <t>Please tick a box</t>
  </si>
  <si>
    <t>Draft Board Up</t>
  </si>
  <si>
    <t>Draft Board Down</t>
  </si>
  <si>
    <t>SF &lt; 75% SHW SYM</t>
  </si>
  <si>
    <t>SF &lt; 75% SHW ASYM</t>
  </si>
  <si>
    <t>Lifting keels</t>
  </si>
  <si>
    <t>FU</t>
  </si>
  <si>
    <t>Asymmetric</t>
  </si>
  <si>
    <t>Symmetric</t>
  </si>
  <si>
    <t>HUW</t>
  </si>
  <si>
    <t>FootOffset</t>
  </si>
  <si>
    <t>New bulb</t>
  </si>
  <si>
    <t>New keel fin</t>
  </si>
  <si>
    <t xml:space="preserve">Hull changes </t>
  </si>
  <si>
    <t>Interior changes</t>
  </si>
  <si>
    <t>New rudder</t>
  </si>
  <si>
    <t>New rig</t>
  </si>
  <si>
    <t>Standing rigging material</t>
  </si>
  <si>
    <t>composite (eg. Carbon, PBO)</t>
  </si>
  <si>
    <t>rod with composite forestay only</t>
  </si>
  <si>
    <t>rod only</t>
  </si>
  <si>
    <t>wire</t>
  </si>
  <si>
    <t>wire with rod forestay only</t>
  </si>
  <si>
    <t>wire with composite forestay only</t>
  </si>
  <si>
    <t>other (specify)</t>
  </si>
  <si>
    <t>New standing rigging</t>
  </si>
  <si>
    <r>
      <t xml:space="preserve">If </t>
    </r>
    <r>
      <rPr>
        <b/>
        <sz val="10"/>
        <rFont val="Arial"/>
        <family val="2"/>
      </rPr>
      <t>Expedited processing</t>
    </r>
    <r>
      <rPr>
        <sz val="10"/>
        <rFont val="Arial"/>
        <family val="2"/>
      </rPr>
      <t xml:space="preserve"> required (5 working days/double fee), tick box: </t>
    </r>
  </si>
  <si>
    <t>sym spinnaker</t>
  </si>
  <si>
    <t>asym spinnnaker</t>
  </si>
  <si>
    <t>Mainsail</t>
  </si>
  <si>
    <t>TOTAL</t>
  </si>
  <si>
    <t>spreaders</t>
  </si>
  <si>
    <t>jumpers</t>
  </si>
  <si>
    <t>runners</t>
  </si>
  <si>
    <t>checks</t>
  </si>
  <si>
    <t>rods</t>
  </si>
  <si>
    <t>NS</t>
  </si>
  <si>
    <t>JP</t>
  </si>
  <si>
    <t>NR</t>
  </si>
  <si>
    <t>NC</t>
  </si>
  <si>
    <t>RR</t>
  </si>
  <si>
    <t>Boat name</t>
  </si>
  <si>
    <t>changes NO</t>
  </si>
  <si>
    <t>changes YES</t>
  </si>
  <si>
    <t>Date submitted</t>
  </si>
  <si>
    <t>HLUmax*</t>
  </si>
  <si>
    <t>HLUmax = the longest luff length of any headsail aboard that may be used for racing</t>
  </si>
  <si>
    <t>HLU</t>
  </si>
  <si>
    <t>HLP</t>
  </si>
  <si>
    <t>SFL</t>
  </si>
  <si>
    <t>Material in keel fin</t>
  </si>
  <si>
    <t>(kg)</t>
  </si>
  <si>
    <t>Aft stays or sets of stays</t>
  </si>
  <si>
    <t>FinLead</t>
  </si>
  <si>
    <t>AftRigging</t>
  </si>
  <si>
    <t>new 2017</t>
  </si>
  <si>
    <t>Rule Authorities enter your local details</t>
  </si>
  <si>
    <t>SS</t>
  </si>
  <si>
    <t>sweepback</t>
  </si>
  <si>
    <t>D62</t>
  </si>
  <si>
    <t>Yes or No</t>
  </si>
  <si>
    <t>1 = yes, 0 = no or blank</t>
  </si>
  <si>
    <t>Rule 19.6</t>
  </si>
  <si>
    <t>LH up to 11.99m</t>
  </si>
  <si>
    <t>LH 12.00-17.99m</t>
  </si>
  <si>
    <t>Rule Authorities: enter your local currency fees (per metre)  in the boxes on the left</t>
  </si>
  <si>
    <t>Two masted rigs only:</t>
  </si>
  <si>
    <t>no. of spis</t>
  </si>
  <si>
    <t>Updated</t>
  </si>
  <si>
    <t>for 2019</t>
  </si>
  <si>
    <t>no min.</t>
  </si>
  <si>
    <t>IRC Rule 21.6.2 requires linear spinnaker measurements to be declared.</t>
  </si>
  <si>
    <t>Foot Offset if &gt;7.5% HLP</t>
  </si>
  <si>
    <t>Bulb weight**</t>
  </si>
  <si>
    <t>Email</t>
  </si>
  <si>
    <t>Flying Headsail</t>
  </si>
  <si>
    <t>No. of flying headsails</t>
  </si>
  <si>
    <t>Calc FSA</t>
  </si>
  <si>
    <t>FSA complete data</t>
  </si>
  <si>
    <t xml:space="preserve">Payment instructions: </t>
  </si>
  <si>
    <t>Enter LH to calculate fee</t>
  </si>
  <si>
    <t>Max Beam</t>
  </si>
  <si>
    <t>Max Draft</t>
  </si>
  <si>
    <r>
      <rPr>
        <b/>
        <sz val="9"/>
        <color indexed="30"/>
        <rFont val="Arial"/>
        <family val="2"/>
      </rPr>
      <t>DECLARATION:</t>
    </r>
    <r>
      <rPr>
        <sz val="9"/>
        <color indexed="30"/>
        <rFont val="Arial"/>
        <family val="2"/>
      </rPr>
      <t xml:space="preserve">  By submitting this form, you confirm that information supplied is correct to the best of your knowledge, that you have read the current IRC Class Rules and agree to comply with them in full.  </t>
    </r>
  </si>
  <si>
    <t>To avoid delays, please check data and make sure you have included everything!</t>
  </si>
  <si>
    <t>SPL</t>
  </si>
  <si>
    <t>carbon</t>
  </si>
  <si>
    <t>GRP</t>
  </si>
  <si>
    <t>hollow steel with or without comp. fairings</t>
  </si>
  <si>
    <t>solid steel + composite fairings</t>
  </si>
  <si>
    <t>lead + composite fairings</t>
  </si>
  <si>
    <t>cast iron + composite fairings</t>
  </si>
  <si>
    <t>cast iron + lead + composite fairings</t>
  </si>
  <si>
    <t>solid steel (surface fairing only)</t>
  </si>
  <si>
    <t>lead (surface fairing only)</t>
  </si>
  <si>
    <t>cast iron (surface fairing only)</t>
  </si>
  <si>
    <t>lead + cast iron (surface fairing only)</t>
  </si>
  <si>
    <t>bronze</t>
  </si>
  <si>
    <t>aluminium/alloy</t>
  </si>
  <si>
    <t>Other or various (please give details)</t>
  </si>
  <si>
    <t>Keel fin material</t>
  </si>
  <si>
    <t>Bulb material (iron or lead)</t>
  </si>
  <si>
    <t>Input data (metric to 2 decimals)</t>
  </si>
  <si>
    <t>yes</t>
  </si>
  <si>
    <t>no</t>
  </si>
  <si>
    <t>no spinnaker pole or bowsprit (spi may be tacked on deck)</t>
  </si>
  <si>
    <t>spinnaker pole(s), NO bowsprit</t>
  </si>
  <si>
    <t>spinnaker pole(s) AND bowsprit</t>
  </si>
  <si>
    <t>FSFL</t>
  </si>
  <si>
    <t>FSHW</t>
  </si>
  <si>
    <t>iron</t>
  </si>
  <si>
    <t>lead</t>
  </si>
  <si>
    <t>IRC Rule 8.9 Physical changes which might affect the performance of the boat shall be declared and may invalidate the rating certificate.</t>
  </si>
  <si>
    <t>Mast material</t>
  </si>
  <si>
    <t>wood</t>
  </si>
  <si>
    <t xml:space="preserve">If you carry symmetric and asymmetric spinnakers, </t>
  </si>
  <si>
    <r>
      <t xml:space="preserve">which is the </t>
    </r>
    <r>
      <rPr>
        <b/>
        <sz val="9"/>
        <rFont val="Arial"/>
        <family val="2"/>
      </rPr>
      <t>largest</t>
    </r>
    <r>
      <rPr>
        <sz val="9"/>
        <rFont val="Arial"/>
        <family val="2"/>
      </rPr>
      <t xml:space="preserve"> carried when racing:? </t>
    </r>
  </si>
  <si>
    <t>Sets of spreaders/jumpers</t>
  </si>
  <si>
    <t>Staysail</t>
  </si>
  <si>
    <t>Foil</t>
  </si>
  <si>
    <t>WhiskerPole</t>
  </si>
  <si>
    <t>FLU</t>
  </si>
  <si>
    <t>FLP</t>
  </si>
  <si>
    <t>FUW</t>
  </si>
  <si>
    <t>FTW</t>
  </si>
  <si>
    <t>FHW</t>
  </si>
  <si>
    <t>new 2021</t>
  </si>
  <si>
    <t>whisker pole</t>
  </si>
  <si>
    <t>lifting foils</t>
  </si>
  <si>
    <t>pole</t>
  </si>
  <si>
    <t>bulb</t>
  </si>
  <si>
    <t>mast mat</t>
  </si>
  <si>
    <t>keel mat</t>
  </si>
  <si>
    <r>
      <rPr>
        <b/>
        <sz val="10"/>
        <rFont val="Arial"/>
        <family val="2"/>
      </rPr>
      <t>Other appendage changes:</t>
    </r>
    <r>
      <rPr>
        <sz val="10"/>
        <rFont val="Arial"/>
        <family val="2"/>
      </rPr>
      <t xml:space="preserve"> Give full details in additional details box &gt;&gt;</t>
    </r>
  </si>
  <si>
    <t>KM</t>
  </si>
  <si>
    <t>WT</t>
  </si>
  <si>
    <t>water list</t>
  </si>
  <si>
    <t>cant list</t>
  </si>
  <si>
    <t>ListAngleWB</t>
  </si>
  <si>
    <t>S8</t>
  </si>
  <si>
    <t>NumFH</t>
  </si>
  <si>
    <t>import</t>
  </si>
  <si>
    <t>added</t>
  </si>
  <si>
    <t>water lit</t>
  </si>
  <si>
    <t>Moveable/variable ballast</t>
  </si>
  <si>
    <t>none</t>
  </si>
  <si>
    <t>water ballast only</t>
  </si>
  <si>
    <t>canting keel only</t>
  </si>
  <si>
    <t>water ballast &amp; canting keel</t>
  </si>
  <si>
    <t>move/var ballast</t>
  </si>
  <si>
    <t xml:space="preserve">var / mov </t>
  </si>
  <si>
    <t>ballast</t>
  </si>
  <si>
    <t>WA</t>
  </si>
  <si>
    <t>List Angle (water ballast)</t>
  </si>
  <si>
    <t>List Angle (canting keel)</t>
  </si>
  <si>
    <t>Water ballast litres per side</t>
  </si>
  <si>
    <t>lift foils</t>
  </si>
  <si>
    <t>Lifting foils (IRC appendix F)</t>
  </si>
  <si>
    <t>changed</t>
  </si>
  <si>
    <t>combined</t>
  </si>
  <si>
    <t>if material</t>
  </si>
  <si>
    <t>entered</t>
  </si>
  <si>
    <t xml:space="preserve">causes </t>
  </si>
  <si>
    <t>error in</t>
  </si>
  <si>
    <t xml:space="preserve">IRC to </t>
  </si>
  <si>
    <t xml:space="preserve">prompt </t>
  </si>
  <si>
    <t>check</t>
  </si>
  <si>
    <r>
      <rPr>
        <b/>
        <i/>
        <sz val="9"/>
        <color indexed="10"/>
        <rFont val="Arial"/>
        <family val="2"/>
      </rPr>
      <t>Select major changes below if applicable.</t>
    </r>
    <r>
      <rPr>
        <i/>
        <sz val="9"/>
        <color indexed="10"/>
        <rFont val="Arial"/>
        <family val="2"/>
      </rPr>
      <t xml:space="preserve"> The Rating Office will require drawings and/or photos as appropriate and details of materials and may request further information before issuing the certificate. </t>
    </r>
    <r>
      <rPr>
        <b/>
        <i/>
        <sz val="9"/>
        <color indexed="10"/>
        <rFont val="Arial"/>
        <family val="2"/>
      </rPr>
      <t>To avoid delays please supply as much information as possible at the time of application.</t>
    </r>
  </si>
  <si>
    <t>tack/sprit</t>
  </si>
  <si>
    <t>Calculated SPA</t>
  </si>
  <si>
    <t>Manual SPA (trial)</t>
  </si>
  <si>
    <t>Symmetric SPA</t>
  </si>
  <si>
    <t>Asymmetric SPA</t>
  </si>
  <si>
    <t xml:space="preserve">SPA </t>
  </si>
  <si>
    <t>HULL &amp; APPENDAGES</t>
  </si>
  <si>
    <t>RIG</t>
  </si>
  <si>
    <t>SAILS</t>
  </si>
  <si>
    <t>new owner</t>
  </si>
  <si>
    <t>Data Protection:</t>
  </si>
  <si>
    <t>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</si>
  <si>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10"/>
        <color indexed="30"/>
        <rFont val="Arial"/>
        <family val="2"/>
      </rPr>
      <t xml:space="preserve"> If you consent and agree to receive these email communications please tick the box on the Application page</t>
    </r>
  </si>
  <si>
    <t>Data Protection yes</t>
  </si>
  <si>
    <t>NK</t>
  </si>
  <si>
    <t>Post/zip code</t>
  </si>
  <si>
    <t>Town</t>
  </si>
  <si>
    <t>data changes</t>
  </si>
  <si>
    <t>other than change of ownership</t>
  </si>
  <si>
    <t>Previous boat name if changed:</t>
  </si>
  <si>
    <t>Previous sail number if changed:</t>
  </si>
  <si>
    <t>IRC Revalidation</t>
  </si>
  <si>
    <t>RV</t>
  </si>
  <si>
    <t>Revalidation</t>
  </si>
  <si>
    <t>Spinnaker pole, bowsprit</t>
  </si>
  <si>
    <t>I have read the Data Protection policy (click to read in separate application tab) and agree to receive emails from Seahorse Rating Ltd and Member Partners (tick)</t>
  </si>
  <si>
    <t>Except LH (for fee calculation), and the poles/STL declarations, please ONLY input data that is new or re-measured.</t>
  </si>
  <si>
    <r>
      <t xml:space="preserve">Is your certificate </t>
    </r>
    <r>
      <rPr>
        <b/>
        <sz val="10"/>
        <color indexed="10"/>
        <rFont val="Arial"/>
        <family val="2"/>
      </rPr>
      <t>Endorsed?</t>
    </r>
    <r>
      <rPr>
        <b/>
        <sz val="10"/>
        <rFont val="Arial"/>
        <family val="2"/>
      </rPr>
      <t xml:space="preserve"> 
If so, data changes must be checked by an approved measurer. </t>
    </r>
  </si>
  <si>
    <t>Application fee</t>
  </si>
  <si>
    <t>POLE TYPE</t>
  </si>
  <si>
    <t>data</t>
  </si>
  <si>
    <t>protection</t>
  </si>
  <si>
    <r>
      <t xml:space="preserve">Owner </t>
    </r>
    <r>
      <rPr>
        <sz val="10"/>
        <color indexed="10"/>
        <rFont val="Arial"/>
        <family val="2"/>
      </rPr>
      <t>IF CHANGED</t>
    </r>
  </si>
  <si>
    <r>
      <t xml:space="preserve">Address </t>
    </r>
    <r>
      <rPr>
        <sz val="10"/>
        <color indexed="10"/>
        <rFont val="Arial"/>
        <family val="2"/>
      </rPr>
      <t>IF CHANGED</t>
    </r>
  </si>
  <si>
    <t>Year of last IRC cert</t>
  </si>
  <si>
    <t>memb</t>
  </si>
  <si>
    <t xml:space="preserve">RORC </t>
  </si>
  <si>
    <t>RORCNumber</t>
  </si>
  <si>
    <t>if applicable</t>
  </si>
  <si>
    <t>Current RORC Membership no.</t>
  </si>
  <si>
    <t>Bowsprit / tack point on deck</t>
  </si>
  <si>
    <t>Foot Offset if &gt;7.5% FHLP</t>
  </si>
  <si>
    <t>7.5% FHLP =</t>
  </si>
  <si>
    <t>7.5% HLP =</t>
  </si>
  <si>
    <t>FoofOffsetFH</t>
  </si>
  <si>
    <t>not</t>
  </si>
  <si>
    <t>imported</t>
  </si>
  <si>
    <t>ENDDATA</t>
  </si>
  <si>
    <t>Calculation corrected for 2022 JH</t>
  </si>
  <si>
    <t xml:space="preserve">Whisker pole: </t>
  </si>
  <si>
    <r>
      <t xml:space="preserve">Flying Headsail </t>
    </r>
    <r>
      <rPr>
        <i/>
        <sz val="10"/>
        <rFont val="Arial"/>
        <family val="2"/>
      </rPr>
      <t>(as defined in IRC Appendix A5)</t>
    </r>
  </si>
  <si>
    <r>
      <rPr>
        <b/>
        <sz val="10"/>
        <rFont val="Arial"/>
        <family val="2"/>
      </rPr>
      <t>Other rig changes:</t>
    </r>
    <r>
      <rPr>
        <sz val="10"/>
        <rFont val="Arial"/>
        <family val="2"/>
      </rPr>
      <t xml:space="preserve"> Give full details in additional information box &gt;&gt;</t>
    </r>
  </si>
  <si>
    <t>&lt;select IF CHANGED&gt;</t>
  </si>
  <si>
    <r>
      <t xml:space="preserve">You do </t>
    </r>
    <r>
      <rPr>
        <u/>
        <sz val="9"/>
        <rFont val="Arial"/>
        <family val="2"/>
      </rPr>
      <t>not</t>
    </r>
    <r>
      <rPr>
        <sz val="9"/>
        <rFont val="Arial"/>
        <family val="2"/>
      </rPr>
      <t xml:space="preserve"> need to declare a whisker pole set </t>
    </r>
    <r>
      <rPr>
        <u/>
        <sz val="9"/>
        <rFont val="Arial"/>
        <family val="2"/>
      </rPr>
      <t>only</t>
    </r>
    <r>
      <rPr>
        <sz val="9"/>
        <rFont val="Arial"/>
        <family val="2"/>
      </rPr>
      <t xml:space="preserve"> to windward</t>
    </r>
  </si>
  <si>
    <t>MM</t>
  </si>
  <si>
    <t>mast</t>
  </si>
  <si>
    <t>material</t>
  </si>
  <si>
    <r>
      <t xml:space="preserve">ADDITIONAL INFORMATION. </t>
    </r>
    <r>
      <rPr>
        <b/>
        <sz val="9"/>
        <color rgb="FF0070C0"/>
        <rFont val="Arial"/>
        <family val="2"/>
      </rPr>
      <t>If there is nowhere to input the change you are making, give details here.</t>
    </r>
  </si>
  <si>
    <t>import added</t>
  </si>
  <si>
    <t>Enter LH in hull &amp; appendages section</t>
  </si>
  <si>
    <t>Event name &amp; rating deadline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</si>
  <si>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</si>
  <si>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Do you use a pole to set a headsail or flying headsail to leeward?</t>
  </si>
  <si>
    <t>Stored power used?</t>
  </si>
  <si>
    <t>aft rigging only</t>
  </si>
  <si>
    <t>running rigging</t>
  </si>
  <si>
    <t>stored power</t>
  </si>
  <si>
    <t>StoredPower</t>
  </si>
  <si>
    <t>added 2023</t>
  </si>
  <si>
    <t>value -2</t>
  </si>
  <si>
    <t>IRC RULES</t>
  </si>
  <si>
    <t>including staysails. Exclude 1 x OSR Heavy Weather Jib and/or 1 x OSR Storm Jib. See IRC rule 21.7.1.</t>
  </si>
  <si>
    <t>&lt;select ONLY if 1 headsail&gt;</t>
  </si>
  <si>
    <t>No</t>
  </si>
  <si>
    <t>Yes</t>
  </si>
  <si>
    <t>Including backstay(s), click to see drawings in Rig &amp; Sails section</t>
  </si>
  <si>
    <t>Furling</t>
  </si>
  <si>
    <t>NumHS</t>
  </si>
  <si>
    <t>furling headsail</t>
  </si>
  <si>
    <t>deleted</t>
  </si>
  <si>
    <t xml:space="preserve">for 2024 </t>
  </si>
  <si>
    <t>set to 0</t>
  </si>
  <si>
    <t>*Seahorse Rating Ltd trades as the RORC Rating Office. IRC Member Offer Partners are:  Seahorse Magazine and SeaSure.</t>
  </si>
  <si>
    <t>Spinnakers</t>
  </si>
  <si>
    <t>updated</t>
  </si>
  <si>
    <r>
      <t xml:space="preserve">If </t>
    </r>
    <r>
      <rPr>
        <b/>
        <sz val="10"/>
        <rFont val="Arial"/>
        <family val="2"/>
      </rPr>
      <t>ONE</t>
    </r>
    <r>
      <rPr>
        <sz val="10"/>
        <rFont val="Arial"/>
        <family val="2"/>
      </rPr>
      <t xml:space="preserve"> headsail: is this a single furling headsail eligible and used in compliance with rule 21.8.1?</t>
    </r>
  </si>
  <si>
    <t>*If Boat Weight has changed significantly, please give the reasons.</t>
  </si>
  <si>
    <t>Sail ID: IHC # or other identifier</t>
  </si>
  <si>
    <t>HeadsailIHC</t>
  </si>
  <si>
    <t>MainIHC</t>
  </si>
  <si>
    <t>FlyingHeadsailIHC</t>
  </si>
  <si>
    <t>SpinIHC</t>
  </si>
  <si>
    <t>AsymSpinIHC</t>
  </si>
  <si>
    <t>MizzenIHC</t>
  </si>
  <si>
    <r>
      <rPr>
        <b/>
        <sz val="10"/>
        <rFont val="Arial"/>
        <family val="2"/>
      </rPr>
      <t>If last valid certificate was pre-2022</t>
    </r>
    <r>
      <rPr>
        <sz val="10"/>
        <rFont val="Arial"/>
        <family val="2"/>
      </rPr>
      <t>: If you use a whisker pole to leeward you must declare this below.</t>
    </r>
  </si>
  <si>
    <t>Rule 21.7.1. New for 2024. Answer this question if last cert earlier than 2024.</t>
  </si>
  <si>
    <t>Rule 21.3.6. Change for 2022. Answer this question if last cert earlier than 2022.</t>
  </si>
  <si>
    <t>No. of headsails carried</t>
  </si>
  <si>
    <t>v.251119</t>
  </si>
  <si>
    <t>Source of new data</t>
  </si>
  <si>
    <r>
      <t>Source of new data</t>
    </r>
    <r>
      <rPr>
        <b/>
        <sz val="11"/>
        <color rgb="FFFF0000"/>
        <rFont val="Arial"/>
        <family val="2"/>
      </rPr>
      <t xml:space="preserve"> </t>
    </r>
    <r>
      <rPr>
        <b/>
        <sz val="10"/>
        <color rgb="FFFF0000"/>
        <rFont val="Arial"/>
        <family val="2"/>
      </rPr>
      <t>(required)</t>
    </r>
  </si>
  <si>
    <t>if any</t>
  </si>
  <si>
    <t>if different from largest area headsail</t>
  </si>
  <si>
    <t>Further advice</t>
  </si>
  <si>
    <r>
      <t xml:space="preserve">Tick here </t>
    </r>
    <r>
      <rPr>
        <b/>
        <i/>
        <sz val="10"/>
        <color rgb="FFFF0000"/>
        <rFont val="Arial"/>
        <family val="2"/>
      </rPr>
      <t>ONLY</t>
    </r>
    <r>
      <rPr>
        <i/>
        <sz val="10"/>
        <color rgb="FFFF0000"/>
        <rFont val="Arial"/>
        <family val="2"/>
      </rPr>
      <t xml:space="preserve"> if LH has changed or been remeasured</t>
    </r>
  </si>
  <si>
    <r>
      <t xml:space="preserve">If last valid certificate was pre-2024: </t>
    </r>
    <r>
      <rPr>
        <sz val="10"/>
        <rFont val="Arial"/>
        <family val="2"/>
      </rPr>
      <t>Declare the number of headsails you carry while racing; if 1 headsail, also confirm furling compliance with current IRC rules.</t>
    </r>
  </si>
  <si>
    <t>If you have any other sails that may be set between the masts you must provide full details.</t>
  </si>
  <si>
    <t>**Note bulb weight definition changed in 2020. Give details of fin foot / bolts / spacers / infills weights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</si>
</sst>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65" x14ac:knownFonts="1">
    <font>
      <sz val="10"/>
      <name val="Arial"/>
    </font>
    <font>
      <sz val="10"/>
      <name val="Arial"/>
      <family val="2"/>
    </font>
    <font>
      <b/>
      <sz val="10"/>
      <name val="Arial"/>
      <family val="2"/>
    </font>
    <font>
      <sz val="8"/>
      <name val="Arial"/>
      <family val="2"/>
    </font>
    <font>
      <b/>
      <sz val="10"/>
      <color indexed="10"/>
      <name val="Arial"/>
      <family val="2"/>
    </font>
    <font>
      <sz val="10"/>
      <name val="Arial"/>
      <family val="2"/>
    </font>
    <font>
      <b/>
      <sz val="9"/>
      <color indexed="9"/>
      <name val="Arial"/>
      <family val="2"/>
    </font>
    <font>
      <sz val="9"/>
      <name val="Arial"/>
      <family val="2"/>
    </font>
    <font>
      <b/>
      <sz val="9"/>
      <name val="Arial"/>
      <family val="2"/>
    </font>
    <font>
      <b/>
      <sz val="8"/>
      <color indexed="62"/>
      <name val="Arial"/>
      <family val="2"/>
    </font>
    <font>
      <i/>
      <sz val="10"/>
      <name val="Arial"/>
      <family val="2"/>
    </font>
    <font>
      <i/>
      <sz val="9"/>
      <name val="Arial"/>
      <family val="2"/>
    </font>
    <font>
      <i/>
      <sz val="10"/>
      <color indexed="62"/>
      <name val="Arial"/>
      <family val="2"/>
    </font>
    <font>
      <b/>
      <sz val="10"/>
      <color indexed="18"/>
      <name val="Arial"/>
      <family val="2"/>
    </font>
    <font>
      <u/>
      <sz val="10"/>
      <color indexed="12"/>
      <name val="Arial"/>
      <family val="2"/>
    </font>
    <font>
      <b/>
      <sz val="12"/>
      <color indexed="10"/>
      <name val="Arial"/>
      <family val="2"/>
    </font>
    <font>
      <b/>
      <sz val="12"/>
      <name val="Arial"/>
      <family val="2"/>
    </font>
    <font>
      <b/>
      <sz val="10"/>
      <color indexed="12"/>
      <name val="Arial"/>
      <family val="2"/>
    </font>
    <font>
      <b/>
      <sz val="36"/>
      <color indexed="9"/>
      <name val="Arial"/>
      <family val="2"/>
    </font>
    <font>
      <sz val="10"/>
      <color indexed="10"/>
      <name val="Arial"/>
      <family val="2"/>
    </font>
    <font>
      <b/>
      <sz val="10"/>
      <color indexed="8"/>
      <name val="Arial"/>
      <family val="2"/>
    </font>
    <font>
      <sz val="10"/>
      <color indexed="8"/>
      <name val="Arial"/>
      <family val="2"/>
    </font>
    <font>
      <sz val="9"/>
      <color indexed="12"/>
      <name val="Arial"/>
      <family val="2"/>
    </font>
    <font>
      <b/>
      <sz val="72"/>
      <color indexed="9"/>
      <name val="Arial"/>
      <family val="2"/>
    </font>
    <font>
      <b/>
      <sz val="16"/>
      <name val="Arial"/>
      <family val="2"/>
    </font>
    <font>
      <sz val="9"/>
      <color indexed="10"/>
      <name val="Arial"/>
      <family val="2"/>
    </font>
    <font>
      <b/>
      <sz val="11"/>
      <name val="Arial"/>
      <family val="2"/>
    </font>
    <font>
      <sz val="10"/>
      <color indexed="10"/>
      <name val="Arial"/>
      <family val="2"/>
    </font>
    <font>
      <b/>
      <sz val="14"/>
      <name val="Arial"/>
      <family val="2"/>
    </font>
    <font>
      <sz val="11"/>
      <name val="Arial"/>
      <family val="2"/>
    </font>
    <font>
      <b/>
      <i/>
      <sz val="10"/>
      <name val="Arial"/>
      <family val="2"/>
    </font>
    <font>
      <b/>
      <sz val="24"/>
      <name val="Arial"/>
      <family val="2"/>
    </font>
    <font>
      <b/>
      <sz val="20"/>
      <name val="Arial"/>
      <family val="2"/>
    </font>
    <font>
      <b/>
      <sz val="48"/>
      <name val="Arial"/>
      <family val="2"/>
    </font>
    <font>
      <b/>
      <sz val="9"/>
      <color indexed="30"/>
      <name val="Arial"/>
      <family val="2"/>
    </font>
    <font>
      <sz val="9"/>
      <color indexed="30"/>
      <name val="Arial"/>
      <family val="2"/>
    </font>
    <font>
      <b/>
      <i/>
      <sz val="9"/>
      <color indexed="10"/>
      <name val="Arial"/>
      <family val="2"/>
    </font>
    <font>
      <u/>
      <sz val="9"/>
      <color indexed="12"/>
      <name val="Arial"/>
      <family val="2"/>
    </font>
    <font>
      <i/>
      <sz val="9"/>
      <color indexed="62"/>
      <name val="Arial"/>
      <family val="2"/>
    </font>
    <font>
      <i/>
      <sz val="9"/>
      <color indexed="10"/>
      <name val="Arial"/>
      <family val="2"/>
    </font>
    <font>
      <b/>
      <sz val="10"/>
      <color indexed="30"/>
      <name val="Arial"/>
      <family val="2"/>
    </font>
    <font>
      <b/>
      <sz val="36"/>
      <name val="Arial"/>
      <family val="2"/>
    </font>
    <font>
      <b/>
      <u/>
      <sz val="10"/>
      <color indexed="12"/>
      <name val="Arial"/>
      <family val="2"/>
    </font>
    <font>
      <sz val="10"/>
      <color rgb="FF0000FF"/>
      <name val="Arial"/>
      <family val="2"/>
    </font>
    <font>
      <sz val="10"/>
      <color rgb="FFFF0000"/>
      <name val="Arial"/>
      <family val="2"/>
    </font>
    <font>
      <sz val="9"/>
      <color rgb="FF0000FF"/>
      <name val="Arial"/>
      <family val="2"/>
    </font>
    <font>
      <i/>
      <sz val="10"/>
      <color rgb="FFFF0000"/>
      <name val="Arial"/>
      <family val="2"/>
    </font>
    <font>
      <sz val="9"/>
      <color rgb="FFFF0000"/>
      <name val="Arial"/>
      <family val="2"/>
    </font>
    <font>
      <sz val="10"/>
      <color rgb="FF0070C0"/>
      <name val="Arial"/>
      <family val="2"/>
    </font>
    <font>
      <sz val="9"/>
      <color rgb="FF0070C0"/>
      <name val="Arial"/>
      <family val="2"/>
    </font>
    <font>
      <i/>
      <sz val="9"/>
      <color rgb="FFFF0000"/>
      <name val="Arial"/>
      <family val="2"/>
    </font>
    <font>
      <sz val="8"/>
      <color rgb="FF000000"/>
      <name val="Tahoma"/>
      <family val="2"/>
    </font>
    <font>
      <b/>
      <sz val="10"/>
      <color rgb="FF0070C0"/>
      <name val="Arial"/>
      <family val="2"/>
    </font>
    <font>
      <b/>
      <sz val="9"/>
      <color rgb="FF0070C0"/>
      <name val="Arial"/>
      <family val="2"/>
    </font>
    <font>
      <u/>
      <sz val="9"/>
      <name val="Arial"/>
      <family val="2"/>
    </font>
    <font>
      <sz val="10"/>
      <color theme="0" tint="-0.499984740745262"/>
      <name val="Arial"/>
      <family val="2"/>
    </font>
    <font>
      <b/>
      <sz val="10"/>
      <color theme="0" tint="-0.499984740745262"/>
      <name val="Arial"/>
      <family val="2"/>
    </font>
    <font>
      <sz val="9"/>
      <color theme="0" tint="-0.499984740745262"/>
      <name val="Arial"/>
      <family val="2"/>
    </font>
    <font>
      <b/>
      <sz val="9"/>
      <color indexed="10"/>
      <name val="Arial"/>
      <family val="2"/>
    </font>
    <font>
      <b/>
      <sz val="11"/>
      <color rgb="FFFF0000"/>
      <name val="Arial"/>
      <family val="2"/>
    </font>
    <font>
      <b/>
      <sz val="10"/>
      <color rgb="FFFF0000"/>
      <name val="Arial"/>
      <family val="2"/>
    </font>
    <font>
      <i/>
      <sz val="10"/>
      <color rgb="FF0070C0"/>
      <name val="Arial"/>
      <family val="2"/>
    </font>
    <font>
      <i/>
      <u/>
      <sz val="10"/>
      <color indexed="12"/>
      <name val="Arial"/>
      <family val="2"/>
    </font>
    <font>
      <i/>
      <sz val="9"/>
      <color rgb="FF0070C0"/>
      <name val="Arial"/>
      <family val="2"/>
    </font>
    <font>
      <b/>
      <i/>
      <sz val="10"/>
      <color rgb="FFFF0000"/>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00B0F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2" tint="-9.9978637043366805E-2"/>
        <bgColor indexed="64"/>
      </patternFill>
    </fill>
    <fill>
      <patternFill patternType="solid">
        <fgColor theme="4" tint="0.79998168889431442"/>
        <bgColor indexed="64"/>
      </patternFill>
    </fill>
  </fills>
  <borders count="2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ck">
        <color rgb="FFFF0000"/>
      </left>
      <right style="thick">
        <color rgb="FFFF0000"/>
      </right>
      <top style="thick">
        <color rgb="FFFF0000"/>
      </top>
      <bottom style="thick">
        <color rgb="FFFF0000"/>
      </bottom>
      <diagonal/>
    </border>
    <border>
      <left style="medium">
        <color rgb="FFFF0000"/>
      </left>
      <right/>
      <top/>
      <bottom/>
      <diagonal/>
    </border>
  </borders>
  <cellStyleXfs count="2">
    <xf numFmtId="0" fontId="0" fillId="0" borderId="0"/>
    <xf numFmtId="0" fontId="14" fillId="0" borderId="0" applyNumberFormat="0" applyFill="0" applyBorder="0" applyAlignment="0" applyProtection="0">
      <alignment vertical="top"/>
      <protection locked="0"/>
    </xf>
  </cellStyleXfs>
  <cellXfs count="379">
    <xf numFmtId="0" fontId="0" fillId="0" borderId="0" xfId="0"/>
    <xf numFmtId="0" fontId="0" fillId="0" borderId="0" xfId="0" applyProtection="1">
      <protection locked="0"/>
    </xf>
    <xf numFmtId="0" fontId="2" fillId="0" borderId="0" xfId="0" applyFont="1"/>
    <xf numFmtId="0" fontId="2" fillId="0" borderId="1" xfId="0" applyFont="1" applyBorder="1"/>
    <xf numFmtId="0" fontId="0" fillId="0" borderId="2" xfId="0" applyBorder="1"/>
    <xf numFmtId="0" fontId="2" fillId="0" borderId="3" xfId="0" applyFont="1" applyBorder="1"/>
    <xf numFmtId="0" fontId="0" fillId="0" borderId="4" xfId="0" applyBorder="1"/>
    <xf numFmtId="0" fontId="5" fillId="0" borderId="4" xfId="0" applyFont="1" applyBorder="1" applyAlignment="1">
      <alignment horizontal="left"/>
    </xf>
    <xf numFmtId="0" fontId="2" fillId="0" borderId="5" xfId="0" applyFont="1" applyBorder="1"/>
    <xf numFmtId="0" fontId="0" fillId="0" borderId="6" xfId="0" applyBorder="1"/>
    <xf numFmtId="0" fontId="11" fillId="0" borderId="7" xfId="0" applyFont="1" applyBorder="1" applyAlignment="1">
      <alignment horizontal="center"/>
    </xf>
    <xf numFmtId="0" fontId="2" fillId="0" borderId="8" xfId="0" applyFont="1" applyBorder="1"/>
    <xf numFmtId="0" fontId="0" fillId="0" borderId="9" xfId="0" applyBorder="1"/>
    <xf numFmtId="0" fontId="2" fillId="0" borderId="9" xfId="0" applyFont="1" applyBorder="1"/>
    <xf numFmtId="2" fontId="0" fillId="0" borderId="0" xfId="0" applyNumberFormat="1"/>
    <xf numFmtId="2" fontId="2" fillId="0" borderId="8" xfId="0" applyNumberFormat="1" applyFont="1" applyBorder="1"/>
    <xf numFmtId="2" fontId="17" fillId="0" borderId="7" xfId="0" applyNumberFormat="1" applyFont="1" applyBorder="1" applyAlignment="1">
      <alignment horizontal="center"/>
    </xf>
    <xf numFmtId="164" fontId="7" fillId="0" borderId="4" xfId="0" applyNumberFormat="1" applyFont="1" applyBorder="1" applyAlignment="1">
      <alignment horizontal="right"/>
    </xf>
    <xf numFmtId="0" fontId="0" fillId="0" borderId="8" xfId="0" applyBorder="1"/>
    <xf numFmtId="0" fontId="5" fillId="0" borderId="0" xfId="0" applyFont="1"/>
    <xf numFmtId="0" fontId="12" fillId="0" borderId="3" xfId="0" applyFont="1" applyBorder="1" applyAlignment="1">
      <alignment shrinkToFit="1"/>
    </xf>
    <xf numFmtId="0" fontId="12" fillId="0" borderId="0" xfId="0" applyFont="1" applyAlignment="1">
      <alignment shrinkToFit="1"/>
    </xf>
    <xf numFmtId="0" fontId="5" fillId="0" borderId="0" xfId="0" applyFont="1" applyAlignment="1">
      <alignment horizontal="left"/>
    </xf>
    <xf numFmtId="0" fontId="11" fillId="0" borderId="0" xfId="0" applyFont="1" applyAlignment="1">
      <alignment horizontal="left"/>
    </xf>
    <xf numFmtId="0" fontId="4" fillId="0" borderId="0" xfId="0" applyFont="1" applyAlignment="1">
      <alignment horizontal="left"/>
    </xf>
    <xf numFmtId="0" fontId="2" fillId="0" borderId="0" xfId="0" applyFont="1" applyAlignment="1">
      <alignment horizontal="left"/>
    </xf>
    <xf numFmtId="2" fontId="11" fillId="0" borderId="7" xfId="0" applyNumberFormat="1" applyFont="1" applyBorder="1" applyAlignment="1">
      <alignment horizontal="left"/>
    </xf>
    <xf numFmtId="0" fontId="5" fillId="0" borderId="0" xfId="0" applyFont="1" applyAlignment="1">
      <alignment vertical="top" wrapText="1"/>
    </xf>
    <xf numFmtId="0" fontId="5" fillId="0" borderId="3" xfId="0" applyFont="1" applyBorder="1" applyAlignment="1">
      <alignment vertical="top" wrapText="1"/>
    </xf>
    <xf numFmtId="0" fontId="13" fillId="0" borderId="0" xfId="0" applyFont="1" applyAlignment="1">
      <alignment horizontal="center" vertical="top" shrinkToFit="1"/>
    </xf>
    <xf numFmtId="0" fontId="10" fillId="0" borderId="3" xfId="0" applyFont="1" applyBorder="1"/>
    <xf numFmtId="0" fontId="13" fillId="0" borderId="3" xfId="0" applyFont="1" applyBorder="1" applyAlignment="1">
      <alignment horizontal="center" vertical="top" shrinkToFit="1"/>
    </xf>
    <xf numFmtId="0" fontId="0" fillId="0" borderId="3" xfId="0" applyBorder="1" applyAlignment="1">
      <alignment vertical="top" wrapText="1"/>
    </xf>
    <xf numFmtId="0" fontId="0" fillId="0" borderId="0" xfId="0" applyAlignment="1">
      <alignment vertical="top" wrapText="1"/>
    </xf>
    <xf numFmtId="0" fontId="6" fillId="0" borderId="0" xfId="0" applyFont="1" applyAlignment="1">
      <alignment horizontal="center"/>
    </xf>
    <xf numFmtId="49" fontId="7" fillId="0" borderId="0" xfId="0" applyNumberFormat="1" applyFont="1"/>
    <xf numFmtId="0" fontId="7" fillId="0" borderId="0" xfId="0" applyFont="1" applyAlignment="1">
      <alignment horizontal="right"/>
    </xf>
    <xf numFmtId="49" fontId="7" fillId="0" borderId="0" xfId="0" applyNumberFormat="1" applyFont="1" applyAlignment="1">
      <alignment horizontal="right"/>
    </xf>
    <xf numFmtId="0" fontId="9" fillId="0" borderId="0" xfId="0" applyFont="1"/>
    <xf numFmtId="0" fontId="0" fillId="0" borderId="9" xfId="0" applyBorder="1" applyAlignment="1">
      <alignment horizontal="left"/>
    </xf>
    <xf numFmtId="49" fontId="10" fillId="0" borderId="0" xfId="0" applyNumberFormat="1" applyFont="1"/>
    <xf numFmtId="0" fontId="18" fillId="0" borderId="0" xfId="0" applyFont="1" applyAlignment="1">
      <alignment horizontal="center" vertical="center"/>
    </xf>
    <xf numFmtId="0" fontId="2" fillId="0" borderId="0" xfId="0" applyFont="1" applyProtection="1">
      <protection locked="0"/>
    </xf>
    <xf numFmtId="0" fontId="4" fillId="0" borderId="0" xfId="0" applyFont="1"/>
    <xf numFmtId="0" fontId="20" fillId="0" borderId="7" xfId="0" applyFont="1" applyBorder="1"/>
    <xf numFmtId="0" fontId="21" fillId="0" borderId="0" xfId="0" applyFont="1" applyAlignment="1">
      <alignment horizontal="right"/>
    </xf>
    <xf numFmtId="0" fontId="21" fillId="0" borderId="0" xfId="0" applyFont="1"/>
    <xf numFmtId="0" fontId="21" fillId="0" borderId="0" xfId="0" applyFont="1" applyAlignment="1">
      <alignment horizontal="center"/>
    </xf>
    <xf numFmtId="2" fontId="21" fillId="0" borderId="0" xfId="0" applyNumberFormat="1" applyFont="1" applyAlignment="1">
      <alignment horizontal="center"/>
    </xf>
    <xf numFmtId="0" fontId="0" fillId="0" borderId="0" xfId="0" applyAlignment="1">
      <alignment horizontal="center"/>
    </xf>
    <xf numFmtId="0" fontId="1" fillId="0" borderId="0" xfId="0" applyFont="1"/>
    <xf numFmtId="1" fontId="0" fillId="0" borderId="0" xfId="0" applyNumberFormat="1"/>
    <xf numFmtId="1" fontId="1" fillId="0" borderId="0" xfId="0" applyNumberFormat="1" applyFont="1"/>
    <xf numFmtId="0" fontId="15" fillId="0" borderId="0" xfId="0" applyFont="1" applyAlignment="1">
      <alignment wrapText="1"/>
    </xf>
    <xf numFmtId="0" fontId="10" fillId="0" borderId="0" xfId="0" applyFont="1" applyAlignment="1">
      <alignment vertical="top" wrapText="1"/>
    </xf>
    <xf numFmtId="0" fontId="11" fillId="0" borderId="0" xfId="0" applyFont="1" applyAlignment="1">
      <alignment horizontal="right"/>
    </xf>
    <xf numFmtId="0" fontId="11" fillId="0" borderId="0" xfId="0" applyFont="1" applyAlignment="1">
      <alignment horizontal="center"/>
    </xf>
    <xf numFmtId="2" fontId="11" fillId="0" borderId="9" xfId="0" applyNumberFormat="1" applyFont="1" applyBorder="1" applyAlignment="1">
      <alignment horizontal="left"/>
    </xf>
    <xf numFmtId="2" fontId="11" fillId="0" borderId="0" xfId="0" applyNumberFormat="1" applyFont="1" applyAlignment="1">
      <alignment horizontal="left"/>
    </xf>
    <xf numFmtId="0" fontId="4" fillId="0" borderId="3" xfId="0" applyFont="1" applyBorder="1" applyAlignment="1">
      <alignment vertical="top" wrapText="1"/>
    </xf>
    <xf numFmtId="0" fontId="2" fillId="0" borderId="0" xfId="0" applyFont="1" applyAlignment="1">
      <alignment horizontal="center" vertical="center"/>
    </xf>
    <xf numFmtId="49" fontId="5" fillId="0" borderId="0" xfId="0" applyNumberFormat="1" applyFont="1" applyAlignment="1">
      <alignment horizontal="center" vertical="center"/>
    </xf>
    <xf numFmtId="0" fontId="0" fillId="0" borderId="0" xfId="0" applyAlignment="1">
      <alignment vertical="center"/>
    </xf>
    <xf numFmtId="0" fontId="11" fillId="0" borderId="4" xfId="0" applyFont="1" applyBorder="1" applyAlignment="1">
      <alignment horizontal="right"/>
    </xf>
    <xf numFmtId="49" fontId="24" fillId="0" borderId="0" xfId="0" applyNumberFormat="1" applyFont="1" applyAlignment="1">
      <alignment horizontal="center" vertical="center"/>
    </xf>
    <xf numFmtId="0" fontId="27" fillId="0" borderId="0" xfId="0" applyFont="1"/>
    <xf numFmtId="49" fontId="5" fillId="0" borderId="0" xfId="0" applyNumberFormat="1" applyFont="1" applyAlignment="1">
      <alignment horizontal="right" vertical="center"/>
    </xf>
    <xf numFmtId="0" fontId="5" fillId="0" borderId="0" xfId="0" applyFont="1" applyProtection="1">
      <protection locked="0"/>
    </xf>
    <xf numFmtId="0" fontId="23" fillId="0" borderId="0" xfId="0" applyFont="1" applyAlignment="1">
      <alignment vertical="center"/>
    </xf>
    <xf numFmtId="0" fontId="5" fillId="0" borderId="4" xfId="0" applyFont="1" applyBorder="1"/>
    <xf numFmtId="0" fontId="5" fillId="0" borderId="0" xfId="0" applyFont="1" applyAlignment="1" applyProtection="1">
      <alignment horizontal="left" vertical="top" wrapText="1"/>
      <protection locked="0"/>
    </xf>
    <xf numFmtId="0" fontId="4" fillId="0" borderId="0" xfId="0" applyFont="1" applyAlignment="1">
      <alignment vertical="top" wrapText="1"/>
    </xf>
    <xf numFmtId="0" fontId="8" fillId="0" borderId="0" xfId="0" applyFont="1" applyAlignment="1">
      <alignment horizontal="right"/>
    </xf>
    <xf numFmtId="0" fontId="5" fillId="0" borderId="0" xfId="0" applyFont="1" applyAlignment="1">
      <alignment horizontal="left" vertical="top"/>
    </xf>
    <xf numFmtId="0" fontId="7"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xf>
    <xf numFmtId="1" fontId="0" fillId="0" borderId="9" xfId="0" applyNumberFormat="1" applyBorder="1" applyAlignment="1" applyProtection="1">
      <alignment horizontal="center"/>
      <protection locked="0"/>
    </xf>
    <xf numFmtId="0" fontId="5" fillId="0" borderId="9" xfId="0" applyFont="1" applyBorder="1" applyAlignment="1" applyProtection="1">
      <alignment horizontal="left"/>
      <protection locked="0"/>
    </xf>
    <xf numFmtId="0" fontId="43" fillId="0" borderId="0" xfId="0" applyFont="1"/>
    <xf numFmtId="1" fontId="0" fillId="0" borderId="10" xfId="0" applyNumberFormat="1" applyBorder="1" applyAlignment="1" applyProtection="1">
      <alignment horizontal="center"/>
      <protection locked="0"/>
    </xf>
    <xf numFmtId="0" fontId="5" fillId="0" borderId="10" xfId="0" applyFont="1" applyBorder="1" applyAlignment="1" applyProtection="1">
      <alignment horizontal="left"/>
      <protection locked="0"/>
    </xf>
    <xf numFmtId="2" fontId="0" fillId="2" borderId="13" xfId="0" applyNumberFormat="1" applyFill="1" applyBorder="1" applyAlignment="1" applyProtection="1">
      <alignment horizontal="center"/>
      <protection locked="0"/>
    </xf>
    <xf numFmtId="1" fontId="0" fillId="2" borderId="13" xfId="0" applyNumberFormat="1" applyFill="1" applyBorder="1" applyAlignment="1" applyProtection="1">
      <alignment horizontal="center"/>
      <protection locked="0"/>
    </xf>
    <xf numFmtId="1" fontId="0" fillId="2" borderId="7" xfId="0" applyNumberFormat="1" applyFill="1" applyBorder="1" applyAlignment="1" applyProtection="1">
      <alignment horizontal="center"/>
      <protection locked="0"/>
    </xf>
    <xf numFmtId="2" fontId="0" fillId="2" borderId="7" xfId="0" applyNumberFormat="1" applyFill="1" applyBorder="1" applyAlignment="1" applyProtection="1">
      <alignment horizontal="center"/>
      <protection locked="0"/>
    </xf>
    <xf numFmtId="2" fontId="7" fillId="2" borderId="7" xfId="0" applyNumberFormat="1" applyFont="1" applyFill="1" applyBorder="1" applyAlignment="1" applyProtection="1">
      <alignment horizontal="center"/>
      <protection locked="0"/>
    </xf>
    <xf numFmtId="0" fontId="0" fillId="2" borderId="7" xfId="0" applyFill="1" applyBorder="1" applyAlignment="1" applyProtection="1">
      <alignment horizontal="center"/>
      <protection locked="0"/>
    </xf>
    <xf numFmtId="0" fontId="2" fillId="0" borderId="0" xfId="0" applyFont="1" applyAlignment="1">
      <alignment vertical="center"/>
    </xf>
    <xf numFmtId="0" fontId="0" fillId="3" borderId="7" xfId="0" applyFill="1" applyBorder="1" applyAlignment="1" applyProtection="1">
      <alignment horizontal="left"/>
      <protection locked="0"/>
    </xf>
    <xf numFmtId="0" fontId="5" fillId="3" borderId="7" xfId="0" applyFont="1" applyFill="1" applyBorder="1" applyAlignment="1" applyProtection="1">
      <alignment horizontal="left"/>
      <protection locked="0"/>
    </xf>
    <xf numFmtId="2" fontId="7" fillId="3" borderId="7" xfId="0" applyNumberFormat="1" applyFont="1" applyFill="1" applyBorder="1" applyAlignment="1" applyProtection="1">
      <alignment horizontal="left"/>
      <protection locked="0"/>
    </xf>
    <xf numFmtId="0" fontId="44" fillId="0" borderId="0" xfId="0" applyFont="1"/>
    <xf numFmtId="164" fontId="22" fillId="0" borderId="0" xfId="0" applyNumberFormat="1" applyFont="1" applyAlignment="1">
      <alignment horizontal="left" vertical="top" wrapText="1"/>
    </xf>
    <xf numFmtId="49" fontId="29" fillId="0" borderId="0" xfId="0" applyNumberFormat="1" applyFont="1" applyAlignment="1">
      <alignment horizontal="center" vertical="center"/>
    </xf>
    <xf numFmtId="49" fontId="0" fillId="0" borderId="0" xfId="0" applyNumberFormat="1" applyProtection="1">
      <protection locked="0"/>
    </xf>
    <xf numFmtId="0" fontId="5" fillId="0" borderId="0" xfId="0" applyFont="1" applyAlignment="1">
      <alignment horizontal="right"/>
    </xf>
    <xf numFmtId="0" fontId="33" fillId="0" borderId="0" xfId="0" applyFont="1" applyAlignment="1">
      <alignment horizontal="center" vertical="center"/>
    </xf>
    <xf numFmtId="0" fontId="5" fillId="0" borderId="4" xfId="0" applyFont="1" applyBorder="1" applyAlignment="1">
      <alignment vertical="center"/>
    </xf>
    <xf numFmtId="0" fontId="5" fillId="0" borderId="4" xfId="0" applyFont="1" applyBorder="1" applyAlignment="1">
      <alignment horizontal="left" vertical="center"/>
    </xf>
    <xf numFmtId="0" fontId="10" fillId="0" borderId="0" xfId="0" applyFont="1" applyAlignment="1">
      <alignment horizontal="center"/>
    </xf>
    <xf numFmtId="0" fontId="5" fillId="0" borderId="0" xfId="0" applyFont="1" applyAlignment="1">
      <alignment vertical="center"/>
    </xf>
    <xf numFmtId="49" fontId="45" fillId="0" borderId="0" xfId="0" applyNumberFormat="1" applyFont="1" applyAlignment="1">
      <alignment horizontal="center"/>
    </xf>
    <xf numFmtId="0" fontId="28" fillId="0" borderId="3" xfId="0" applyFont="1" applyBorder="1" applyAlignment="1">
      <alignment horizontal="center" vertical="center"/>
    </xf>
    <xf numFmtId="2" fontId="0" fillId="0" borderId="13" xfId="0" applyNumberFormat="1" applyBorder="1" applyAlignment="1" applyProtection="1">
      <alignment horizontal="center"/>
      <protection locked="0"/>
    </xf>
    <xf numFmtId="0" fontId="0" fillId="0" borderId="14" xfId="0" applyBorder="1" applyAlignment="1" applyProtection="1">
      <alignment horizontal="left"/>
      <protection locked="0"/>
    </xf>
    <xf numFmtId="0" fontId="5" fillId="0" borderId="0" xfId="0" applyFont="1" applyAlignment="1">
      <alignment horizontal="center" vertical="center" wrapText="1"/>
    </xf>
    <xf numFmtId="0" fontId="5" fillId="0" borderId="0" xfId="0" applyFont="1" applyAlignment="1">
      <alignment horizontal="left" vertical="center" wrapText="1"/>
    </xf>
    <xf numFmtId="49" fontId="0" fillId="0" borderId="10" xfId="0" applyNumberFormat="1" applyBorder="1" applyAlignment="1" applyProtection="1">
      <alignment horizontal="center"/>
      <protection locked="0"/>
    </xf>
    <xf numFmtId="0" fontId="29" fillId="0" borderId="0" xfId="0" applyFont="1"/>
    <xf numFmtId="49" fontId="5" fillId="0" borderId="10" xfId="0" applyNumberFormat="1" applyFont="1" applyBorder="1" applyAlignment="1" applyProtection="1">
      <alignment horizontal="center"/>
      <protection locked="0"/>
    </xf>
    <xf numFmtId="0" fontId="26" fillId="3" borderId="15" xfId="0" applyFont="1" applyFill="1" applyBorder="1" applyAlignment="1">
      <alignment horizontal="center" vertical="center" wrapText="1"/>
    </xf>
    <xf numFmtId="0" fontId="7" fillId="0" borderId="0" xfId="0" applyFont="1"/>
    <xf numFmtId="0" fontId="14" fillId="0" borderId="0" xfId="1" applyFill="1" applyBorder="1" applyAlignment="1" applyProtection="1">
      <protection locked="0"/>
    </xf>
    <xf numFmtId="0" fontId="28" fillId="0" borderId="0" xfId="0" applyFont="1" applyAlignment="1">
      <alignment horizontal="center" wrapText="1"/>
    </xf>
    <xf numFmtId="0" fontId="46" fillId="0" borderId="0" xfId="0" applyFont="1" applyAlignment="1">
      <alignment horizontal="left" vertical="center" wrapText="1"/>
    </xf>
    <xf numFmtId="0" fontId="46" fillId="0" borderId="0" xfId="0" applyFont="1" applyAlignment="1">
      <alignment vertical="top" wrapText="1"/>
    </xf>
    <xf numFmtId="0" fontId="2" fillId="0" borderId="0" xfId="0" applyFont="1" applyAlignment="1">
      <alignment horizontal="center" wrapText="1"/>
    </xf>
    <xf numFmtId="0" fontId="4" fillId="0" borderId="0" xfId="0" applyFont="1" applyAlignment="1">
      <alignment horizontal="center"/>
    </xf>
    <xf numFmtId="0" fontId="19" fillId="0" borderId="0" xfId="0" applyFont="1" applyAlignment="1">
      <alignment horizontal="center"/>
    </xf>
    <xf numFmtId="0" fontId="11" fillId="0" borderId="0" xfId="0" applyFont="1" applyAlignment="1">
      <alignment vertical="top" wrapText="1"/>
    </xf>
    <xf numFmtId="0" fontId="11" fillId="0" borderId="0" xfId="0" applyFont="1" applyAlignment="1">
      <alignment vertical="top"/>
    </xf>
    <xf numFmtId="2" fontId="11" fillId="0" borderId="0" xfId="0" applyNumberFormat="1" applyFont="1" applyAlignment="1">
      <alignment horizontal="left" vertical="top" wrapText="1"/>
    </xf>
    <xf numFmtId="49" fontId="11" fillId="0" borderId="0" xfId="0" applyNumberFormat="1" applyFont="1"/>
    <xf numFmtId="0" fontId="47" fillId="0" borderId="0" xfId="0" applyFont="1"/>
    <xf numFmtId="49" fontId="11" fillId="0" borderId="0" xfId="0" applyNumberFormat="1" applyFont="1" applyAlignment="1">
      <alignment horizontal="right"/>
    </xf>
    <xf numFmtId="0" fontId="38" fillId="0" borderId="0" xfId="0" applyFont="1" applyAlignment="1">
      <alignment shrinkToFit="1"/>
    </xf>
    <xf numFmtId="0" fontId="5" fillId="0" borderId="4" xfId="0" applyFont="1" applyBorder="1" applyAlignment="1">
      <alignment horizontal="right"/>
    </xf>
    <xf numFmtId="49" fontId="2" fillId="0" borderId="3" xfId="0" applyNumberFormat="1" applyFont="1" applyBorder="1" applyAlignment="1" applyProtection="1">
      <alignment horizontal="center"/>
      <protection locked="0"/>
    </xf>
    <xf numFmtId="49" fontId="2" fillId="0" borderId="3" xfId="0" applyNumberFormat="1" applyFont="1" applyBorder="1" applyAlignment="1" applyProtection="1">
      <alignment horizontal="center" vertical="top" wrapText="1"/>
      <protection locked="0"/>
    </xf>
    <xf numFmtId="2" fontId="0" fillId="0" borderId="0" xfId="0" applyNumberFormat="1" applyAlignment="1" applyProtection="1">
      <alignment horizontal="center"/>
      <protection locked="0"/>
    </xf>
    <xf numFmtId="0" fontId="5" fillId="0" borderId="0" xfId="0" applyFont="1" applyAlignment="1" applyProtection="1">
      <alignment horizontal="left"/>
      <protection locked="0"/>
    </xf>
    <xf numFmtId="0" fontId="5" fillId="2" borderId="11" xfId="0" applyFont="1" applyFill="1" applyBorder="1"/>
    <xf numFmtId="0" fontId="5" fillId="2" borderId="15" xfId="0" applyFont="1" applyFill="1" applyBorder="1" applyAlignment="1">
      <alignment vertical="top" wrapText="1"/>
    </xf>
    <xf numFmtId="0" fontId="0" fillId="0" borderId="0" xfId="0" applyAlignment="1" applyProtection="1">
      <alignment horizontal="left"/>
      <protection locked="0"/>
    </xf>
    <xf numFmtId="0" fontId="0" fillId="0" borderId="0" xfId="0" applyAlignment="1">
      <alignment horizontal="left"/>
    </xf>
    <xf numFmtId="0" fontId="0" fillId="0" borderId="8" xfId="0" applyBorder="1" applyAlignment="1" applyProtection="1">
      <alignment horizontal="center"/>
      <protection locked="0"/>
    </xf>
    <xf numFmtId="0" fontId="0" fillId="0" borderId="8" xfId="0" applyBorder="1" applyAlignment="1" applyProtection="1">
      <alignment horizontal="left"/>
      <protection locked="0"/>
    </xf>
    <xf numFmtId="165" fontId="0" fillId="0" borderId="0" xfId="0" applyNumberFormat="1"/>
    <xf numFmtId="165" fontId="0" fillId="2" borderId="7" xfId="0" applyNumberFormat="1" applyFill="1" applyBorder="1" applyAlignment="1" applyProtection="1">
      <alignment horizontal="center"/>
      <protection locked="0"/>
    </xf>
    <xf numFmtId="0" fontId="44" fillId="0" borderId="0" xfId="0" applyFont="1" applyAlignment="1">
      <alignment horizontal="left" vertical="center" wrapText="1"/>
    </xf>
    <xf numFmtId="0" fontId="46" fillId="2" borderId="1" xfId="0" applyFont="1" applyFill="1" applyBorder="1" applyAlignment="1">
      <alignment horizontal="left" vertical="center" wrapText="1"/>
    </xf>
    <xf numFmtId="0" fontId="46" fillId="2" borderId="2" xfId="0" applyFont="1" applyFill="1" applyBorder="1" applyAlignment="1">
      <alignment horizontal="left" vertical="center" wrapText="1"/>
    </xf>
    <xf numFmtId="0" fontId="46" fillId="2" borderId="3" xfId="0" applyFont="1" applyFill="1" applyBorder="1" applyAlignment="1">
      <alignment horizontal="left" vertical="center" wrapText="1"/>
    </xf>
    <xf numFmtId="0" fontId="46" fillId="2" borderId="4" xfId="0" applyFont="1" applyFill="1" applyBorder="1" applyAlignment="1">
      <alignment horizontal="left" vertical="center" wrapText="1"/>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44" fillId="0" borderId="0" xfId="0" applyFont="1" applyAlignment="1">
      <alignment horizontal="left"/>
    </xf>
    <xf numFmtId="0" fontId="11" fillId="0" borderId="0" xfId="0" applyFont="1"/>
    <xf numFmtId="2" fontId="11" fillId="0" borderId="0" xfId="0" applyNumberFormat="1" applyFont="1" applyAlignment="1">
      <alignment horizontal="center" vertical="top" wrapText="1"/>
    </xf>
    <xf numFmtId="0" fontId="11" fillId="0" borderId="0" xfId="0" applyFont="1" applyAlignment="1">
      <alignment horizontal="center" vertical="center" wrapText="1"/>
    </xf>
    <xf numFmtId="0" fontId="5" fillId="0" borderId="0" xfId="0" applyFont="1" applyAlignment="1">
      <alignment horizontal="left" wrapText="1"/>
    </xf>
    <xf numFmtId="0" fontId="16"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horizontal="left" vertical="center" wrapText="1"/>
    </xf>
    <xf numFmtId="0" fontId="3" fillId="0" borderId="0" xfId="0" applyFont="1" applyAlignment="1">
      <alignment horizontal="center"/>
    </xf>
    <xf numFmtId="0" fontId="7" fillId="0" borderId="3" xfId="0" applyFont="1" applyBorder="1" applyAlignment="1">
      <alignment horizontal="left" vertical="center" wrapText="1"/>
    </xf>
    <xf numFmtId="0" fontId="5" fillId="0" borderId="9" xfId="0" applyFont="1" applyBorder="1"/>
    <xf numFmtId="0" fontId="5" fillId="0" borderId="2" xfId="0" applyFont="1" applyBorder="1"/>
    <xf numFmtId="0" fontId="48" fillId="0" borderId="0" xfId="0" applyFont="1" applyAlignment="1">
      <alignment wrapText="1"/>
    </xf>
    <xf numFmtId="0" fontId="7"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5" fillId="0" borderId="0" xfId="0" applyFont="1" applyAlignment="1" applyProtection="1">
      <alignment horizontal="left" vertical="center" shrinkToFit="1"/>
      <protection locked="0"/>
    </xf>
    <xf numFmtId="0" fontId="2" fillId="0" borderId="4" xfId="0" applyFont="1" applyBorder="1" applyAlignment="1">
      <alignment vertical="center"/>
    </xf>
    <xf numFmtId="1" fontId="0" fillId="0" borderId="0" xfId="0" applyNumberFormat="1" applyAlignment="1">
      <alignment horizontal="center"/>
    </xf>
    <xf numFmtId="0" fontId="0" fillId="4" borderId="3" xfId="0" applyFill="1" applyBorder="1" applyAlignment="1">
      <alignment vertical="center"/>
    </xf>
    <xf numFmtId="0" fontId="0" fillId="4" borderId="0" xfId="0" applyFill="1" applyAlignment="1">
      <alignment vertical="center"/>
    </xf>
    <xf numFmtId="0" fontId="0" fillId="4" borderId="0" xfId="0" applyFill="1"/>
    <xf numFmtId="0" fontId="16" fillId="4" borderId="0" xfId="0" applyFont="1" applyFill="1"/>
    <xf numFmtId="0" fontId="10" fillId="4" borderId="10" xfId="0" applyFont="1" applyFill="1" applyBorder="1" applyAlignment="1">
      <alignment horizontal="center"/>
    </xf>
    <xf numFmtId="0" fontId="30" fillId="4" borderId="10" xfId="0" applyFont="1" applyFill="1" applyBorder="1" applyAlignment="1">
      <alignment horizontal="center"/>
    </xf>
    <xf numFmtId="0" fontId="16" fillId="4" borderId="0" xfId="0" applyFont="1" applyFill="1" applyAlignment="1">
      <alignment horizontal="left" vertical="center"/>
    </xf>
    <xf numFmtId="0" fontId="5" fillId="4" borderId="0" xfId="0" applyFont="1" applyFill="1" applyAlignment="1">
      <alignment horizontal="left" vertical="center"/>
    </xf>
    <xf numFmtId="0" fontId="4" fillId="4" borderId="0" xfId="0" applyFont="1" applyFill="1" applyAlignment="1">
      <alignment horizontal="center"/>
    </xf>
    <xf numFmtId="0" fontId="3" fillId="0" borderId="0" xfId="0" applyFont="1" applyAlignment="1">
      <alignment horizontal="left" vertical="center"/>
    </xf>
    <xf numFmtId="0" fontId="5" fillId="0" borderId="3" xfId="0" applyFont="1" applyBorder="1" applyAlignment="1">
      <alignment horizontal="center"/>
    </xf>
    <xf numFmtId="0" fontId="2" fillId="0" borderId="0" xfId="0" applyFont="1" applyAlignment="1">
      <alignment horizontal="left" vertical="center"/>
    </xf>
    <xf numFmtId="0" fontId="14" fillId="0" borderId="0" xfId="1" applyFill="1" applyBorder="1" applyAlignment="1" applyProtection="1">
      <alignment horizontal="left" vertical="center"/>
    </xf>
    <xf numFmtId="0" fontId="42" fillId="0" borderId="0" xfId="1" applyFont="1" applyFill="1" applyBorder="1" applyAlignment="1" applyProtection="1">
      <alignment horizontal="center" vertical="center"/>
    </xf>
    <xf numFmtId="0" fontId="0" fillId="0" borderId="0" xfId="0" applyAlignment="1" applyProtection="1">
      <alignment vertical="center"/>
      <protection locked="0"/>
    </xf>
    <xf numFmtId="0" fontId="2" fillId="0" borderId="0" xfId="0" applyFont="1" applyAlignment="1">
      <alignment horizontal="center" vertical="center" wrapText="1"/>
    </xf>
    <xf numFmtId="0" fontId="19" fillId="0" borderId="3" xfId="0" applyFont="1" applyBorder="1" applyAlignment="1">
      <alignment horizontal="right" vertical="center"/>
    </xf>
    <xf numFmtId="2" fontId="44" fillId="0" borderId="25" xfId="0" applyNumberFormat="1" applyFont="1" applyBorder="1" applyAlignment="1">
      <alignment horizontal="center" vertical="center"/>
    </xf>
    <xf numFmtId="2" fontId="0" fillId="2" borderId="15" xfId="0" applyNumberFormat="1" applyFill="1" applyBorder="1" applyAlignment="1" applyProtection="1">
      <alignment horizontal="center"/>
      <protection locked="0"/>
    </xf>
    <xf numFmtId="0" fontId="5" fillId="3" borderId="15" xfId="0" applyFont="1" applyFill="1" applyBorder="1" applyAlignment="1" applyProtection="1">
      <alignment horizontal="left"/>
      <protection locked="0"/>
    </xf>
    <xf numFmtId="0" fontId="3" fillId="2" borderId="7" xfId="0" applyFont="1" applyFill="1" applyBorder="1" applyAlignment="1" applyProtection="1">
      <alignment horizontal="left" vertical="center" wrapText="1"/>
      <protection locked="0"/>
    </xf>
    <xf numFmtId="0" fontId="5" fillId="0" borderId="14" xfId="0" applyFont="1" applyBorder="1" applyAlignment="1">
      <alignment horizontal="right" vertical="center"/>
    </xf>
    <xf numFmtId="0" fontId="1" fillId="0" borderId="4" xfId="0" applyFont="1" applyBorder="1"/>
    <xf numFmtId="0" fontId="1" fillId="0" borderId="0" xfId="0" applyFont="1" applyAlignment="1">
      <alignment horizontal="left"/>
    </xf>
    <xf numFmtId="0" fontId="1" fillId="0" borderId="0" xfId="0" applyFont="1" applyAlignment="1">
      <alignment horizontal="center"/>
    </xf>
    <xf numFmtId="0" fontId="47" fillId="0" borderId="0" xfId="0" applyFont="1" applyAlignment="1">
      <alignment horizontal="center"/>
    </xf>
    <xf numFmtId="0" fontId="19" fillId="0" borderId="0" xfId="0" applyFont="1" applyAlignment="1">
      <alignment horizontal="right" vertical="center"/>
    </xf>
    <xf numFmtId="2" fontId="44" fillId="0" borderId="0" xfId="0" applyNumberFormat="1" applyFont="1" applyAlignment="1">
      <alignment horizontal="center" vertical="center"/>
    </xf>
    <xf numFmtId="0" fontId="47" fillId="0" borderId="0" xfId="1" applyFont="1" applyFill="1" applyBorder="1" applyAlignment="1" applyProtection="1">
      <alignment horizontal="left" vertical="center"/>
    </xf>
    <xf numFmtId="0" fontId="1" fillId="0" borderId="0" xfId="0" applyFont="1" applyAlignment="1">
      <alignment horizontal="left" vertical="center"/>
    </xf>
    <xf numFmtId="0" fontId="55" fillId="0" borderId="0" xfId="0" applyFont="1"/>
    <xf numFmtId="0" fontId="56" fillId="0" borderId="0" xfId="0" applyFont="1" applyProtection="1">
      <protection locked="0"/>
    </xf>
    <xf numFmtId="0" fontId="55" fillId="0" borderId="0" xfId="0" applyFont="1" applyProtection="1">
      <protection locked="0"/>
    </xf>
    <xf numFmtId="0" fontId="57" fillId="0" borderId="0" xfId="0" applyFont="1" applyAlignment="1" applyProtection="1">
      <alignment horizontal="right"/>
      <protection locked="0"/>
    </xf>
    <xf numFmtId="0" fontId="57" fillId="0" borderId="7" xfId="0" applyFont="1" applyBorder="1" applyAlignment="1" applyProtection="1">
      <alignment horizontal="center"/>
      <protection locked="0"/>
    </xf>
    <xf numFmtId="0" fontId="56" fillId="0" borderId="0" xfId="0" applyFont="1"/>
    <xf numFmtId="0" fontId="56" fillId="0" borderId="7" xfId="0" applyFont="1" applyBorder="1" applyProtection="1">
      <protection locked="0"/>
    </xf>
    <xf numFmtId="0" fontId="57" fillId="0" borderId="12" xfId="0" applyFont="1" applyBorder="1" applyAlignment="1" applyProtection="1">
      <alignment vertical="center" wrapText="1"/>
      <protection locked="0"/>
    </xf>
    <xf numFmtId="0" fontId="55" fillId="0" borderId="0" xfId="0" applyFont="1" applyAlignment="1" applyProtection="1">
      <alignment wrapText="1"/>
      <protection locked="0"/>
    </xf>
    <xf numFmtId="0" fontId="44" fillId="0" borderId="0" xfId="0" applyFont="1" applyAlignment="1">
      <alignment horizontal="center"/>
    </xf>
    <xf numFmtId="0" fontId="3" fillId="0" borderId="0" xfId="0" applyFont="1" applyAlignment="1">
      <alignment horizontal="left"/>
    </xf>
    <xf numFmtId="0" fontId="25" fillId="0" borderId="0" xfId="0" applyFont="1" applyAlignment="1">
      <alignment vertical="center" wrapText="1"/>
    </xf>
    <xf numFmtId="0" fontId="1" fillId="0" borderId="0" xfId="0" applyFont="1" applyAlignment="1">
      <alignment horizontal="left" vertical="center" wrapText="1"/>
    </xf>
    <xf numFmtId="2" fontId="7" fillId="0" borderId="0" xfId="0" applyNumberFormat="1" applyFont="1" applyAlignment="1">
      <alignment horizontal="left"/>
    </xf>
    <xf numFmtId="0" fontId="1" fillId="0" borderId="0" xfId="0" applyFont="1" applyAlignment="1">
      <alignment wrapText="1"/>
    </xf>
    <xf numFmtId="0" fontId="57" fillId="7" borderId="0" xfId="0" applyFont="1" applyFill="1" applyAlignment="1">
      <alignment vertical="center"/>
    </xf>
    <xf numFmtId="0" fontId="14" fillId="0" borderId="0" xfId="1" applyAlignment="1" applyProtection="1">
      <alignment horizontal="left" vertical="center" wrapText="1"/>
      <protection locked="0"/>
    </xf>
    <xf numFmtId="0" fontId="7" fillId="0" borderId="0" xfId="0" applyFont="1" applyAlignment="1">
      <alignment vertical="center"/>
    </xf>
    <xf numFmtId="0" fontId="4" fillId="0" borderId="9" xfId="0" applyFont="1" applyBorder="1" applyAlignment="1">
      <alignment horizontal="center"/>
    </xf>
    <xf numFmtId="0" fontId="7" fillId="0" borderId="0" xfId="0" applyFont="1" applyAlignment="1">
      <alignment horizontal="center"/>
    </xf>
    <xf numFmtId="0" fontId="46" fillId="0" borderId="0" xfId="0" applyFont="1" applyAlignment="1">
      <alignment vertical="center"/>
    </xf>
    <xf numFmtId="0" fontId="0" fillId="0" borderId="3" xfId="0" applyBorder="1" applyAlignment="1" applyProtection="1">
      <alignment horizontal="left"/>
      <protection locked="0"/>
    </xf>
    <xf numFmtId="0" fontId="1" fillId="3" borderId="13" xfId="0" applyFont="1" applyFill="1" applyBorder="1" applyAlignment="1" applyProtection="1">
      <alignment horizontal="center"/>
      <protection locked="0"/>
    </xf>
    <xf numFmtId="0" fontId="0" fillId="3" borderId="13" xfId="0" applyFill="1" applyBorder="1" applyAlignment="1" applyProtection="1">
      <alignment horizontal="center"/>
      <protection locked="0"/>
    </xf>
    <xf numFmtId="0" fontId="58" fillId="0" borderId="0" xfId="0" applyFont="1" applyAlignment="1">
      <alignment horizontal="left"/>
    </xf>
    <xf numFmtId="0" fontId="7" fillId="0" borderId="0" xfId="0" applyFont="1" applyAlignment="1">
      <alignment vertical="center" wrapText="1"/>
    </xf>
    <xf numFmtId="49" fontId="47" fillId="0" borderId="0" xfId="0" applyNumberFormat="1" applyFont="1"/>
    <xf numFmtId="0" fontId="0" fillId="0" borderId="0" xfId="0" applyAlignment="1" applyProtection="1">
      <alignment horizontal="center"/>
      <protection locked="0"/>
    </xf>
    <xf numFmtId="2" fontId="0" fillId="0" borderId="9" xfId="0" applyNumberFormat="1" applyBorder="1" applyAlignment="1" applyProtection="1">
      <alignment horizontal="center"/>
      <protection locked="0"/>
    </xf>
    <xf numFmtId="2" fontId="11" fillId="0" borderId="10" xfId="0" applyNumberFormat="1" applyFont="1" applyBorder="1" applyAlignment="1">
      <alignment horizontal="left"/>
    </xf>
    <xf numFmtId="0" fontId="47"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wrapText="1"/>
    </xf>
    <xf numFmtId="0" fontId="2" fillId="0" borderId="0" xfId="0" applyFont="1" applyAlignment="1" applyProtection="1">
      <alignment vertical="center"/>
      <protection locked="0"/>
    </xf>
    <xf numFmtId="0" fontId="48" fillId="2" borderId="7" xfId="0" applyFont="1" applyFill="1" applyBorder="1" applyAlignment="1" applyProtection="1">
      <alignment horizontal="left"/>
      <protection locked="0"/>
    </xf>
    <xf numFmtId="0" fontId="16" fillId="4" borderId="0" xfId="0" applyFont="1" applyFill="1" applyAlignment="1">
      <alignment horizontal="left"/>
    </xf>
    <xf numFmtId="0" fontId="6" fillId="4" borderId="0" xfId="0" applyFont="1" applyFill="1" applyAlignment="1">
      <alignment horizontal="center"/>
    </xf>
    <xf numFmtId="0" fontId="52" fillId="0" borderId="0" xfId="0" applyFont="1" applyAlignment="1">
      <alignment horizontal="left" vertical="center"/>
    </xf>
    <xf numFmtId="0" fontId="16" fillId="0" borderId="0" xfId="0" applyFont="1" applyAlignment="1">
      <alignment horizontal="left" vertical="center"/>
    </xf>
    <xf numFmtId="0" fontId="11" fillId="0" borderId="0" xfId="0" applyFont="1" applyAlignment="1">
      <alignment horizontal="left" vertical="top" wrapText="1"/>
    </xf>
    <xf numFmtId="0" fontId="2" fillId="4" borderId="0" xfId="0" applyFont="1" applyFill="1" applyAlignment="1">
      <alignment horizontal="left"/>
    </xf>
    <xf numFmtId="0" fontId="2" fillId="8" borderId="7" xfId="0" applyFont="1" applyFill="1" applyBorder="1" applyAlignment="1">
      <alignment horizontal="center" vertical="center"/>
    </xf>
    <xf numFmtId="0" fontId="16" fillId="0" borderId="0" xfId="0" applyFont="1"/>
    <xf numFmtId="0" fontId="16" fillId="4" borderId="14" xfId="0" applyFont="1" applyFill="1" applyBorder="1"/>
    <xf numFmtId="0" fontId="0" fillId="4" borderId="10" xfId="0" applyFill="1" applyBorder="1"/>
    <xf numFmtId="0" fontId="0" fillId="4" borderId="13" xfId="0" applyFill="1" applyBorder="1" applyAlignment="1">
      <alignment horizontal="left"/>
    </xf>
    <xf numFmtId="0" fontId="5" fillId="0" borderId="2" xfId="0" applyFont="1" applyBorder="1" applyAlignment="1">
      <alignment horizontal="left" vertical="center"/>
    </xf>
    <xf numFmtId="49" fontId="61" fillId="0" borderId="0" xfId="0" applyNumberFormat="1" applyFont="1"/>
    <xf numFmtId="2" fontId="62" fillId="0" borderId="0" xfId="1" applyNumberFormat="1" applyFont="1" applyAlignment="1" applyProtection="1">
      <alignment horizontal="left"/>
    </xf>
    <xf numFmtId="0" fontId="2" fillId="9" borderId="0" xfId="0" applyFont="1" applyFill="1"/>
    <xf numFmtId="0" fontId="11" fillId="9" borderId="0" xfId="0" applyFont="1" applyFill="1" applyAlignment="1">
      <alignment horizontal="right"/>
    </xf>
    <xf numFmtId="0" fontId="11" fillId="9" borderId="0" xfId="0" applyFont="1" applyFill="1" applyAlignment="1">
      <alignment horizontal="center"/>
    </xf>
    <xf numFmtId="0" fontId="2" fillId="9" borderId="0" xfId="0" applyFont="1" applyFill="1" applyAlignment="1">
      <alignment vertical="center"/>
    </xf>
    <xf numFmtId="0" fontId="11" fillId="0" borderId="8" xfId="0" applyFont="1" applyBorder="1" applyAlignment="1">
      <alignment horizontal="center"/>
    </xf>
    <xf numFmtId="0" fontId="48" fillId="0" borderId="0" xfId="0" applyFont="1" applyAlignment="1">
      <alignment horizontal="left" vertical="center"/>
    </xf>
    <xf numFmtId="0" fontId="8" fillId="2" borderId="15" xfId="0" applyFont="1" applyFill="1" applyBorder="1" applyAlignment="1">
      <alignment horizontal="center" vertical="center" wrapText="1"/>
    </xf>
    <xf numFmtId="0" fontId="5" fillId="2" borderId="7" xfId="0" applyFont="1" applyFill="1" applyBorder="1" applyAlignment="1" applyProtection="1">
      <alignment horizontal="center" vertical="center"/>
      <protection locked="0"/>
    </xf>
    <xf numFmtId="0" fontId="5" fillId="2" borderId="14" xfId="0" applyFont="1" applyFill="1" applyBorder="1" applyAlignment="1" applyProtection="1">
      <alignment horizontal="left" vertical="center"/>
      <protection locked="0"/>
    </xf>
    <xf numFmtId="0" fontId="48" fillId="2" borderId="11" xfId="0" applyFont="1" applyFill="1" applyBorder="1" applyAlignment="1" applyProtection="1">
      <alignment horizontal="left"/>
      <protection locked="0"/>
    </xf>
    <xf numFmtId="0" fontId="7" fillId="0" borderId="0" xfId="0" applyFont="1"/>
    <xf numFmtId="0" fontId="11" fillId="0" borderId="0" xfId="0" applyFont="1" applyAlignment="1">
      <alignment vertical="top" wrapText="1"/>
    </xf>
    <xf numFmtId="0" fontId="7" fillId="0" borderId="0" xfId="0" applyFont="1" applyAlignment="1">
      <alignment horizontal="left" vertical="top"/>
    </xf>
    <xf numFmtId="0" fontId="5" fillId="0" borderId="0" xfId="0" applyFont="1" applyAlignment="1">
      <alignment horizontal="left"/>
    </xf>
    <xf numFmtId="0" fontId="11" fillId="0" borderId="3" xfId="0" applyFont="1" applyBorder="1" applyAlignment="1">
      <alignment vertical="top" wrapText="1"/>
    </xf>
    <xf numFmtId="164" fontId="22" fillId="0" borderId="0" xfId="0" applyNumberFormat="1" applyFont="1" applyAlignment="1">
      <alignment horizontal="left" vertical="top" wrapText="1"/>
    </xf>
    <xf numFmtId="0" fontId="7" fillId="0" borderId="0" xfId="0" applyFont="1" applyAlignment="1">
      <alignment vertical="center" wrapText="1"/>
    </xf>
    <xf numFmtId="0" fontId="2" fillId="0" borderId="0" xfId="0" applyFont="1" applyAlignment="1">
      <alignment shrinkToFit="1"/>
    </xf>
    <xf numFmtId="49" fontId="63" fillId="0" borderId="0" xfId="0" applyNumberFormat="1" applyFont="1"/>
    <xf numFmtId="49" fontId="47" fillId="0" borderId="0" xfId="0" applyNumberFormat="1" applyFont="1"/>
    <xf numFmtId="0" fontId="46" fillId="0" borderId="3" xfId="0" applyFont="1" applyBorder="1" applyAlignment="1">
      <alignment vertical="top" wrapText="1"/>
    </xf>
    <xf numFmtId="0" fontId="46" fillId="0" borderId="0" xfId="0" applyFont="1" applyAlignment="1">
      <alignment vertical="top" wrapText="1"/>
    </xf>
    <xf numFmtId="0" fontId="46" fillId="0" borderId="3" xfId="0" applyFont="1" applyBorder="1" applyAlignment="1">
      <alignment shrinkToFit="1"/>
    </xf>
    <xf numFmtId="0" fontId="46" fillId="0" borderId="0" xfId="0" applyFont="1" applyAlignment="1">
      <alignment shrinkToFit="1"/>
    </xf>
    <xf numFmtId="0" fontId="2" fillId="9" borderId="0" xfId="0" applyFont="1" applyFill="1" applyAlignment="1">
      <alignment wrapText="1"/>
    </xf>
    <xf numFmtId="0" fontId="31" fillId="4" borderId="0" xfId="0" applyFont="1" applyFill="1" applyAlignment="1">
      <alignment horizontal="center" vertical="center"/>
    </xf>
    <xf numFmtId="0" fontId="5" fillId="6" borderId="14" xfId="0" applyFont="1" applyFill="1" applyBorder="1" applyAlignment="1">
      <alignment horizontal="left" vertical="center"/>
    </xf>
    <xf numFmtId="0" fontId="5" fillId="6" borderId="10" xfId="0" applyFont="1" applyFill="1" applyBorder="1" applyAlignment="1">
      <alignment horizontal="left" vertical="center"/>
    </xf>
    <xf numFmtId="0" fontId="5" fillId="6" borderId="13" xfId="0" applyFont="1" applyFill="1" applyBorder="1" applyAlignment="1">
      <alignment horizontal="left" vertical="center"/>
    </xf>
    <xf numFmtId="0" fontId="7" fillId="2" borderId="5" xfId="0" applyFont="1" applyFill="1" applyBorder="1"/>
    <xf numFmtId="0" fontId="7" fillId="2" borderId="8" xfId="0" applyFont="1" applyFill="1" applyBorder="1"/>
    <xf numFmtId="0" fontId="7" fillId="2" borderId="6" xfId="0" applyFont="1" applyFill="1" applyBorder="1"/>
    <xf numFmtId="0" fontId="7" fillId="2" borderId="14" xfId="0" applyFont="1" applyFill="1" applyBorder="1"/>
    <xf numFmtId="0" fontId="7" fillId="2" borderId="10" xfId="0" applyFont="1" applyFill="1" applyBorder="1"/>
    <xf numFmtId="0" fontId="7" fillId="2" borderId="13" xfId="0" applyFont="1" applyFill="1" applyBorder="1"/>
    <xf numFmtId="49" fontId="5" fillId="2" borderId="14" xfId="0" applyNumberFormat="1" applyFont="1" applyFill="1" applyBorder="1" applyAlignment="1" applyProtection="1">
      <alignment horizontal="left" vertical="center"/>
      <protection locked="0"/>
    </xf>
    <xf numFmtId="49" fontId="5" fillId="2" borderId="10" xfId="0" applyNumberFormat="1" applyFont="1" applyFill="1" applyBorder="1" applyAlignment="1" applyProtection="1">
      <alignment horizontal="left" vertical="center"/>
      <protection locked="0"/>
    </xf>
    <xf numFmtId="49" fontId="5" fillId="2" borderId="13" xfId="0" applyNumberFormat="1" applyFont="1" applyFill="1" applyBorder="1" applyAlignment="1" applyProtection="1">
      <alignment horizontal="left" vertical="center"/>
      <protection locked="0"/>
    </xf>
    <xf numFmtId="0" fontId="47" fillId="0" borderId="0" xfId="0" applyFont="1" applyAlignment="1">
      <alignment horizontal="left" vertical="center" wrapText="1"/>
    </xf>
    <xf numFmtId="49" fontId="0" fillId="2" borderId="10" xfId="0" applyNumberFormat="1" applyFill="1" applyBorder="1" applyAlignment="1" applyProtection="1">
      <alignment horizontal="left" vertical="center"/>
      <protection locked="0"/>
    </xf>
    <xf numFmtId="49" fontId="0" fillId="2" borderId="13" xfId="0" applyNumberFormat="1" applyFill="1" applyBorder="1" applyAlignment="1" applyProtection="1">
      <alignment horizontal="left" vertical="center"/>
      <protection locked="0"/>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49" fontId="14" fillId="2" borderId="14" xfId="1" applyNumberFormat="1" applyFill="1" applyBorder="1" applyAlignment="1" applyProtection="1">
      <alignment horizontal="left" vertical="center"/>
      <protection locked="0"/>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41" fillId="4" borderId="9" xfId="0" applyFont="1" applyFill="1" applyBorder="1" applyAlignment="1">
      <alignment horizontal="center" vertical="center"/>
    </xf>
    <xf numFmtId="0" fontId="41" fillId="4" borderId="0" xfId="0" applyFont="1" applyFill="1" applyAlignment="1">
      <alignment horizontal="center" vertical="center"/>
    </xf>
    <xf numFmtId="0" fontId="32" fillId="4" borderId="9" xfId="0" applyFont="1" applyFill="1" applyBorder="1" applyAlignment="1">
      <alignment horizontal="center" vertical="center" wrapText="1"/>
    </xf>
    <xf numFmtId="0" fontId="32" fillId="4" borderId="9" xfId="0" applyFont="1" applyFill="1" applyBorder="1" applyAlignment="1">
      <alignment horizontal="center" vertical="center"/>
    </xf>
    <xf numFmtId="0" fontId="32" fillId="4" borderId="0" xfId="0" applyFont="1" applyFill="1" applyAlignment="1">
      <alignment horizontal="center" vertical="center"/>
    </xf>
    <xf numFmtId="0" fontId="2" fillId="0" borderId="0" xfId="0" applyFont="1" applyAlignment="1">
      <alignment horizontal="left" vertical="center" wrapText="1"/>
    </xf>
    <xf numFmtId="0" fontId="50" fillId="2" borderId="14" xfId="0" applyFont="1" applyFill="1" applyBorder="1" applyAlignment="1">
      <alignment horizontal="left" vertical="center" wrapText="1"/>
    </xf>
    <xf numFmtId="0" fontId="50" fillId="2" borderId="10" xfId="0" applyFont="1" applyFill="1" applyBorder="1" applyAlignment="1">
      <alignment horizontal="left" vertical="center" wrapText="1"/>
    </xf>
    <xf numFmtId="0" fontId="50" fillId="2" borderId="13" xfId="0" applyFont="1" applyFill="1" applyBorder="1" applyAlignment="1">
      <alignment horizontal="left" vertical="center" wrapText="1"/>
    </xf>
    <xf numFmtId="0" fontId="50" fillId="2" borderId="1" xfId="0" applyFont="1" applyFill="1" applyBorder="1" applyAlignment="1">
      <alignment horizontal="left" vertical="center" wrapText="1"/>
    </xf>
    <xf numFmtId="0" fontId="50" fillId="2" borderId="9" xfId="0" applyFont="1" applyFill="1" applyBorder="1" applyAlignment="1">
      <alignment horizontal="left" vertical="center" wrapText="1"/>
    </xf>
    <xf numFmtId="0" fontId="50" fillId="2" borderId="2" xfId="0" applyFont="1" applyFill="1" applyBorder="1" applyAlignment="1">
      <alignment horizontal="left" vertical="center" wrapText="1"/>
    </xf>
    <xf numFmtId="0" fontId="7" fillId="2" borderId="1" xfId="0" applyFont="1" applyFill="1" applyBorder="1"/>
    <xf numFmtId="0" fontId="7" fillId="2" borderId="9" xfId="0" applyFont="1" applyFill="1" applyBorder="1"/>
    <xf numFmtId="0" fontId="7" fillId="2" borderId="2" xfId="0" applyFont="1" applyFill="1" applyBorder="1"/>
    <xf numFmtId="0" fontId="7" fillId="2" borderId="3" xfId="0" applyFont="1" applyFill="1" applyBorder="1"/>
    <xf numFmtId="0" fontId="7" fillId="2" borderId="0" xfId="0" applyFont="1" applyFill="1"/>
    <xf numFmtId="0" fontId="7" fillId="2" borderId="4" xfId="0" applyFont="1" applyFill="1" applyBorder="1"/>
    <xf numFmtId="0" fontId="2" fillId="0" borderId="0" xfId="0" applyFont="1" applyAlignment="1">
      <alignment horizontal="center" vertical="center" wrapText="1"/>
    </xf>
    <xf numFmtId="0" fontId="44" fillId="0" borderId="0" xfId="0" applyFont="1" applyAlignment="1">
      <alignment horizontal="center" vertical="center"/>
    </xf>
    <xf numFmtId="0" fontId="5" fillId="2" borderId="7" xfId="0" applyFont="1"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5" fillId="0" borderId="9"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44" fillId="0" borderId="0" xfId="0" applyFont="1" applyAlignment="1">
      <alignment horizontal="left" vertical="center" wrapText="1"/>
    </xf>
    <xf numFmtId="0" fontId="5" fillId="0" borderId="0" xfId="0" applyFont="1"/>
    <xf numFmtId="0" fontId="25" fillId="0" borderId="0" xfId="0" applyFont="1" applyAlignment="1">
      <alignment vertical="center" wrapText="1"/>
    </xf>
    <xf numFmtId="0" fontId="2" fillId="0" borderId="0" xfId="0" applyFont="1"/>
    <xf numFmtId="0" fontId="1" fillId="0" borderId="0" xfId="0" applyFont="1" applyAlignment="1">
      <alignment horizontal="left" wrapText="1"/>
    </xf>
    <xf numFmtId="0" fontId="47" fillId="0" borderId="3" xfId="0" applyFont="1" applyBorder="1"/>
    <xf numFmtId="0" fontId="47" fillId="0" borderId="0" xfId="0" applyFont="1"/>
    <xf numFmtId="0" fontId="7" fillId="0" borderId="3" xfId="0" applyFont="1" applyBorder="1"/>
    <xf numFmtId="49" fontId="0" fillId="0" borderId="0" xfId="0" applyNumberFormat="1" applyProtection="1">
      <protection locked="0"/>
    </xf>
    <xf numFmtId="0" fontId="5" fillId="0" borderId="0" xfId="0" applyFont="1" applyAlignment="1">
      <alignment horizontal="left" vertical="center"/>
    </xf>
    <xf numFmtId="0" fontId="5" fillId="0" borderId="0" xfId="0" applyFont="1" applyAlignment="1">
      <alignment horizontal="left" wrapText="1"/>
    </xf>
    <xf numFmtId="0" fontId="1" fillId="0" borderId="0" xfId="0" applyFont="1" applyAlignment="1">
      <alignment horizontal="left" vertical="center" wrapText="1"/>
    </xf>
    <xf numFmtId="0" fontId="1" fillId="0" borderId="0" xfId="0" applyFont="1" applyAlignment="1">
      <alignment wrapText="1"/>
    </xf>
    <xf numFmtId="0" fontId="10" fillId="0" borderId="0" xfId="0" applyFont="1"/>
    <xf numFmtId="0" fontId="1"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5" fillId="0" borderId="0" xfId="0" applyFont="1" applyAlignment="1">
      <alignment horizontal="right"/>
    </xf>
    <xf numFmtId="0" fontId="2" fillId="0" borderId="0" xfId="0" applyFont="1" applyAlignment="1">
      <alignment horizontal="center" wrapText="1"/>
    </xf>
    <xf numFmtId="0" fontId="1" fillId="0" borderId="16"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1" fillId="0" borderId="26" xfId="0" applyFont="1" applyBorder="1" applyAlignment="1">
      <alignment horizontal="left"/>
    </xf>
    <xf numFmtId="0" fontId="1" fillId="0" borderId="0" xfId="0" applyFont="1" applyAlignment="1">
      <alignment horizontal="left"/>
    </xf>
    <xf numFmtId="0" fontId="37" fillId="0" borderId="0" xfId="1" applyFont="1" applyBorder="1" applyAlignment="1" applyProtection="1">
      <alignment horizontal="left" vertical="center" wrapText="1"/>
      <protection locked="0"/>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1" fillId="0" borderId="0" xfId="0" applyFont="1" applyAlignment="1">
      <alignment horizontal="left" vertical="center" wrapText="1"/>
    </xf>
    <xf numFmtId="49" fontId="5" fillId="0" borderId="14" xfId="0" applyNumberFormat="1" applyFont="1" applyBorder="1" applyAlignment="1" applyProtection="1">
      <alignment horizontal="center"/>
      <protection locked="0"/>
    </xf>
    <xf numFmtId="49" fontId="0" fillId="0" borderId="13" xfId="0" applyNumberFormat="1" applyBorder="1" applyAlignment="1" applyProtection="1">
      <alignment horizontal="center"/>
      <protection locked="0"/>
    </xf>
    <xf numFmtId="0" fontId="5" fillId="5" borderId="7" xfId="0" applyFont="1" applyFill="1" applyBorder="1" applyAlignment="1" applyProtection="1">
      <alignment horizontal="left" vertical="center"/>
      <protection locked="0"/>
    </xf>
    <xf numFmtId="0" fontId="44" fillId="0" borderId="3" xfId="0" applyFont="1" applyBorder="1" applyAlignment="1">
      <alignment horizontal="left" vertical="center"/>
    </xf>
    <xf numFmtId="0" fontId="44" fillId="0" borderId="0" xfId="0" applyFont="1" applyAlignment="1">
      <alignment horizontal="left" vertical="center"/>
    </xf>
    <xf numFmtId="0" fontId="0" fillId="0" borderId="0" xfId="0" applyAlignment="1">
      <alignment horizontal="right" vertical="center"/>
    </xf>
    <xf numFmtId="0" fontId="0" fillId="0" borderId="4" xfId="0" applyBorder="1" applyAlignment="1">
      <alignment horizontal="right" vertical="center"/>
    </xf>
    <xf numFmtId="0" fontId="1" fillId="0" borderId="19" xfId="0" applyFont="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5" fillId="0" borderId="4" xfId="0" applyFont="1" applyBorder="1" applyAlignment="1">
      <alignment horizontal="right"/>
    </xf>
    <xf numFmtId="0" fontId="5" fillId="0" borderId="0" xfId="0" applyFont="1" applyAlignment="1">
      <alignment horizontal="center" wrapText="1"/>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16" xfId="0" applyFont="1" applyBorder="1" applyAlignment="1" applyProtection="1">
      <alignment horizontal="left" vertical="center" shrinkToFit="1"/>
      <protection locked="0"/>
    </xf>
    <xf numFmtId="0" fontId="1" fillId="0" borderId="17" xfId="0" applyFont="1" applyBorder="1" applyAlignment="1" applyProtection="1">
      <alignment horizontal="left" vertical="center" shrinkToFit="1"/>
      <protection locked="0"/>
    </xf>
    <xf numFmtId="0" fontId="1" fillId="0" borderId="18" xfId="0" applyFont="1" applyBorder="1" applyAlignment="1" applyProtection="1">
      <alignment horizontal="left" vertical="center" shrinkToFit="1"/>
      <protection locked="0"/>
    </xf>
    <xf numFmtId="0" fontId="52" fillId="2" borderId="14" xfId="0" applyFont="1" applyFill="1" applyBorder="1" applyAlignment="1">
      <alignment vertical="center"/>
    </xf>
    <xf numFmtId="0" fontId="52" fillId="2" borderId="10" xfId="0" applyFont="1" applyFill="1" applyBorder="1" applyAlignment="1">
      <alignment vertical="center"/>
    </xf>
    <xf numFmtId="0" fontId="52" fillId="2" borderId="13" xfId="0" applyFont="1" applyFill="1" applyBorder="1" applyAlignment="1">
      <alignment vertical="center"/>
    </xf>
    <xf numFmtId="0" fontId="35" fillId="0" borderId="0" xfId="0" applyFont="1" applyAlignment="1">
      <alignment horizontal="left" vertical="top" wrapText="1"/>
    </xf>
    <xf numFmtId="0" fontId="49" fillId="0" borderId="0" xfId="0" applyFont="1" applyAlignment="1">
      <alignment horizontal="left" vertical="top" wrapText="1"/>
    </xf>
    <xf numFmtId="49" fontId="2" fillId="0" borderId="26" xfId="0" applyNumberFormat="1" applyFont="1" applyBorder="1" applyAlignment="1">
      <alignment horizontal="left"/>
    </xf>
    <xf numFmtId="49" fontId="2" fillId="0" borderId="0" xfId="0" applyNumberFormat="1" applyFont="1" applyAlignment="1">
      <alignment horizontal="left"/>
    </xf>
    <xf numFmtId="0" fontId="46" fillId="0" borderId="0" xfId="0" applyFont="1" applyAlignment="1">
      <alignment horizontal="left"/>
    </xf>
  </cellXfs>
  <cellStyles count="2">
    <cellStyle name="Hyperlink" xfId="1" builtinId="8"/>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D$190" lockText="1" noThreeD="1"/>
</file>

<file path=xl/ctrlProps/ctrlProp10.xml><?xml version="1.0" encoding="utf-8"?>
<formControlPr xmlns="http://schemas.microsoft.com/office/spreadsheetml/2009/9/main" objectType="CheckBox" fmlaLink="$C$218" lockText="1" noThreeD="1"/>
</file>

<file path=xl/ctrlProps/ctrlProp11.xml><?xml version="1.0" encoding="utf-8"?>
<formControlPr xmlns="http://schemas.microsoft.com/office/spreadsheetml/2009/9/main" objectType="CheckBox" fmlaLink="$C$219" lockText="1" noThreeD="1"/>
</file>

<file path=xl/ctrlProps/ctrlProp12.xml><?xml version="1.0" encoding="utf-8"?>
<formControlPr xmlns="http://schemas.microsoft.com/office/spreadsheetml/2009/9/main" objectType="CheckBox" fmlaLink="$C$220" lockText="1" noThreeD="1"/>
</file>

<file path=xl/ctrlProps/ctrlProp13.xml><?xml version="1.0" encoding="utf-8"?>
<formControlPr xmlns="http://schemas.microsoft.com/office/spreadsheetml/2009/9/main" objectType="CheckBox" fmlaLink="$C$222" lockText="1" noThreeD="1"/>
</file>

<file path=xl/ctrlProps/ctrlProp14.xml><?xml version="1.0" encoding="utf-8"?>
<formControlPr xmlns="http://schemas.microsoft.com/office/spreadsheetml/2009/9/main" objectType="CheckBox" fmlaLink="$C$224" lockText="1" noThreeD="1"/>
</file>

<file path=xl/ctrlProps/ctrlProp15.xml><?xml version="1.0" encoding="utf-8"?>
<formControlPr xmlns="http://schemas.microsoft.com/office/spreadsheetml/2009/9/main" objectType="CheckBox" fmlaLink="$C$221" lockText="1" noThreeD="1"/>
</file>

<file path=xl/ctrlProps/ctrlProp16.xml><?xml version="1.0" encoding="utf-8"?>
<formControlPr xmlns="http://schemas.microsoft.com/office/spreadsheetml/2009/9/main" objectType="CheckBox" fmlaLink="$C$223" lockText="1" noThreeD="1"/>
</file>

<file path=xl/ctrlProps/ctrlProp17.xml><?xml version="1.0" encoding="utf-8"?>
<formControlPr xmlns="http://schemas.microsoft.com/office/spreadsheetml/2009/9/main" objectType="Drop" dropLines="5" dropStyle="combo" dx="25" fmlaLink="$C$260" fmlaRange="$D$260:$D$264" noThreeD="1" sel="1" val="0"/>
</file>

<file path=xl/ctrlProps/ctrlProp18.xml><?xml version="1.0" encoding="utf-8"?>
<formControlPr xmlns="http://schemas.microsoft.com/office/spreadsheetml/2009/9/main" objectType="Drop" dropLines="3" dropStyle="combo" dx="25" fmlaLink="$C$271" fmlaRange="$D$271:$D$273" noThreeD="1" sel="1" val="0"/>
</file>

<file path=xl/ctrlProps/ctrlProp19.xml><?xml version="1.0" encoding="utf-8"?>
<formControlPr xmlns="http://schemas.microsoft.com/office/spreadsheetml/2009/9/main" objectType="Drop" dropLines="5" dropStyle="combo" dx="25" fmlaLink="$C$266" fmlaRange="$D$266:$D$270" noThreeD="1" sel="1" val="0"/>
</file>

<file path=xl/ctrlProps/ctrlProp2.xml><?xml version="1.0" encoding="utf-8"?>
<formControlPr xmlns="http://schemas.microsoft.com/office/spreadsheetml/2009/9/main" objectType="CheckBox" fmlaLink="$D$193" lockText="1" noThreeD="1"/>
</file>

<file path=xl/ctrlProps/ctrlProp20.xml><?xml version="1.0" encoding="utf-8"?>
<formControlPr xmlns="http://schemas.microsoft.com/office/spreadsheetml/2009/9/main" objectType="CheckBox" fmlaLink="$D$192" lockText="1" noThreeD="1"/>
</file>

<file path=xl/ctrlProps/ctrlProp21.xml><?xml version="1.0" encoding="utf-8"?>
<formControlPr xmlns="http://schemas.microsoft.com/office/spreadsheetml/2009/9/main" objectType="Drop" dropLines="3" dropStyle="combo" dx="25" fmlaLink="$C$256" fmlaRange="$D$256:$D$258" noThreeD="1" sel="1" val="0"/>
</file>

<file path=xl/ctrlProps/ctrlProp22.xml><?xml version="1.0" encoding="utf-8"?>
<formControlPr xmlns="http://schemas.microsoft.com/office/spreadsheetml/2009/9/main" objectType="Drop" dropLines="4" dropStyle="combo" dx="25" fmlaLink="$C$276" fmlaRange="$D$276:$D$279" noThreeD="1" sel="1" val="0"/>
</file>

<file path=xl/ctrlProps/ctrlProp3.xml><?xml version="1.0" encoding="utf-8"?>
<formControlPr xmlns="http://schemas.microsoft.com/office/spreadsheetml/2009/9/main" objectType="Drop" dropLines="6" dropStyle="combo" dx="25" fmlaLink="$C$204" fmlaRange="$D$197:$D$202" noThreeD="1" sel="1" val="0"/>
</file>

<file path=xl/ctrlProps/ctrlProp4.xml><?xml version="1.0" encoding="utf-8"?>
<formControlPr xmlns="http://schemas.microsoft.com/office/spreadsheetml/2009/9/main" objectType="Drop" dropLines="3" dropStyle="combo" dx="25" fmlaLink="$C$213" fmlaRange="$D$209:$D$211" noThreeD="1" sel="1" val="0"/>
</file>

<file path=xl/ctrlProps/ctrlProp5.xml><?xml version="1.0" encoding="utf-8"?>
<formControlPr xmlns="http://schemas.microsoft.com/office/spreadsheetml/2009/9/main" objectType="Drop" dropStyle="combo" dx="25" fmlaLink="$C$227" fmlaRange="$D$227:$D$234" noThreeD="1" sel="1" val="0"/>
</file>

<file path=xl/ctrlProps/ctrlProp6.xml><?xml version="1.0" encoding="utf-8"?>
<formControlPr xmlns="http://schemas.microsoft.com/office/spreadsheetml/2009/9/main" objectType="CheckBox" fmlaLink="$C$214" noThreeD="1"/>
</file>

<file path=xl/ctrlProps/ctrlProp7.xml><?xml version="1.0" encoding="utf-8"?>
<formControlPr xmlns="http://schemas.microsoft.com/office/spreadsheetml/2009/9/main" objectType="CheckBox" fmlaLink="$C$215" noThreeD="1"/>
</file>

<file path=xl/ctrlProps/ctrlProp8.xml><?xml version="1.0" encoding="utf-8"?>
<formControlPr xmlns="http://schemas.microsoft.com/office/spreadsheetml/2009/9/main" objectType="Drop" dropLines="15" dropStyle="combo" dx="25" fmlaLink="$C$236" fmlaRange="$D$236:$D$250" noThreeD="1" sel="1" val="0"/>
</file>

<file path=xl/ctrlProps/ctrlProp9.xml><?xml version="1.0" encoding="utf-8"?>
<formControlPr xmlns="http://schemas.microsoft.com/office/spreadsheetml/2009/9/main" objectType="Drop" dropLines="3" dropStyle="combo" dx="25" fmlaLink="$C$252" fmlaRange="$D$252:$D$254"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ircrating.org/"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2</xdr:row>
      <xdr:rowOff>186422</xdr:rowOff>
    </xdr:from>
    <xdr:to>
      <xdr:col>2</xdr:col>
      <xdr:colOff>1123950</xdr:colOff>
      <xdr:row>7</xdr:row>
      <xdr:rowOff>16778</xdr:rowOff>
    </xdr:to>
    <xdr:pic>
      <xdr:nvPicPr>
        <xdr:cNvPr id="1314" name="Picture 2">
          <a:hlinkClick xmlns:r="http://schemas.openxmlformats.org/officeDocument/2006/relationships" r:id="rId1"/>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444500" y="732522"/>
          <a:ext cx="1562100" cy="782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44450</xdr:colOff>
          <xdr:row>7</xdr:row>
          <xdr:rowOff>215900</xdr:rowOff>
        </xdr:from>
        <xdr:to>
          <xdr:col>7</xdr:col>
          <xdr:colOff>419100</xdr:colOff>
          <xdr:row>8</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Expedited please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527050</xdr:colOff>
          <xdr:row>36</xdr:row>
          <xdr:rowOff>76200</xdr:rowOff>
        </xdr:from>
        <xdr:to>
          <xdr:col>4</xdr:col>
          <xdr:colOff>869950</xdr:colOff>
          <xdr:row>38</xdr:row>
          <xdr:rowOff>88900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844550</xdr:colOff>
          <xdr:row>76</xdr:row>
          <xdr:rowOff>133350</xdr:rowOff>
        </xdr:from>
        <xdr:to>
          <xdr:col>4</xdr:col>
          <xdr:colOff>1333500</xdr:colOff>
          <xdr:row>78</xdr:row>
          <xdr:rowOff>12700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103</xdr:row>
          <xdr:rowOff>120650</xdr:rowOff>
        </xdr:from>
        <xdr:to>
          <xdr:col>4</xdr:col>
          <xdr:colOff>876300</xdr:colOff>
          <xdr:row>103</xdr:row>
          <xdr:rowOff>323850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0</xdr:rowOff>
        </xdr:from>
        <xdr:to>
          <xdr:col>5</xdr:col>
          <xdr:colOff>0</xdr:colOff>
          <xdr:row>87</xdr:row>
          <xdr:rowOff>184150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819150</xdr:colOff>
          <xdr:row>151</xdr:row>
          <xdr:rowOff>69850</xdr:rowOff>
        </xdr:from>
        <xdr:to>
          <xdr:col>4</xdr:col>
          <xdr:colOff>1143000</xdr:colOff>
          <xdr:row>153</xdr:row>
          <xdr:rowOff>114300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819150</xdr:colOff>
          <xdr:row>152</xdr:row>
          <xdr:rowOff>133350</xdr:rowOff>
        </xdr:from>
        <xdr:to>
          <xdr:col>4</xdr:col>
          <xdr:colOff>1143000</xdr:colOff>
          <xdr:row>154</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49</xdr:row>
          <xdr:rowOff>19050</xdr:rowOff>
        </xdr:from>
        <xdr:to>
          <xdr:col>4</xdr:col>
          <xdr:colOff>1327150</xdr:colOff>
          <xdr:row>49</xdr:row>
          <xdr:rowOff>203200</xdr:rowOff>
        </xdr:to>
        <xdr:sp macro="" textlink="">
          <xdr:nvSpPr>
            <xdr:cNvPr id="1199" name="Drop Down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12700</xdr:rowOff>
        </xdr:from>
        <xdr:to>
          <xdr:col>4</xdr:col>
          <xdr:colOff>495300</xdr:colOff>
          <xdr:row>50</xdr:row>
          <xdr:rowOff>171450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38100</xdr:rowOff>
        </xdr:from>
        <xdr:to>
          <xdr:col>7</xdr:col>
          <xdr:colOff>412750</xdr:colOff>
          <xdr:row>36</xdr:row>
          <xdr:rowOff>57150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C0C0FF">
                      <a:alpha val="50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Hull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12700</xdr:rowOff>
        </xdr:from>
        <xdr:to>
          <xdr:col>7</xdr:col>
          <xdr:colOff>412750</xdr:colOff>
          <xdr:row>37</xdr:row>
          <xdr:rowOff>76200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Keel fin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12700</xdr:rowOff>
        </xdr:from>
        <xdr:to>
          <xdr:col>7</xdr:col>
          <xdr:colOff>412750</xdr:colOff>
          <xdr:row>38</xdr:row>
          <xdr:rowOff>76200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Keel bulb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39</xdr:row>
          <xdr:rowOff>0</xdr:rowOff>
        </xdr:from>
        <xdr:to>
          <xdr:col>7</xdr:col>
          <xdr:colOff>419100</xdr:colOff>
          <xdr:row>40</xdr:row>
          <xdr:rowOff>69850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Mast/boom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40</xdr:row>
          <xdr:rowOff>152400</xdr:rowOff>
        </xdr:from>
        <xdr:to>
          <xdr:col>7</xdr:col>
          <xdr:colOff>419100</xdr:colOff>
          <xdr:row>42</xdr:row>
          <xdr:rowOff>12700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Interior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38</xdr:row>
          <xdr:rowOff>6350</xdr:rowOff>
        </xdr:from>
        <xdr:to>
          <xdr:col>7</xdr:col>
          <xdr:colOff>412750</xdr:colOff>
          <xdr:row>39</xdr:row>
          <xdr:rowOff>69850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Rudder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40</xdr:row>
          <xdr:rowOff>0</xdr:rowOff>
        </xdr:from>
        <xdr:to>
          <xdr:col>7</xdr:col>
          <xdr:colOff>571500</xdr:colOff>
          <xdr:row>41</xdr:row>
          <xdr:rowOff>57150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Standing rigging change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139700</xdr:rowOff>
        </xdr:from>
        <xdr:to>
          <xdr:col>5</xdr:col>
          <xdr:colOff>0</xdr:colOff>
          <xdr:row>86</xdr:row>
          <xdr:rowOff>165100</xdr:rowOff>
        </xdr:to>
        <xdr:sp macro="" textlink="">
          <xdr:nvSpPr>
            <xdr:cNvPr id="1223" name="Drop Down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62</xdr:row>
          <xdr:rowOff>139700</xdr:rowOff>
        </xdr:from>
        <xdr:to>
          <xdr:col>4</xdr:col>
          <xdr:colOff>514350</xdr:colOff>
          <xdr:row>64</xdr:row>
          <xdr:rowOff>0</xdr:rowOff>
        </xdr:to>
        <xdr:sp macro="" textlink="">
          <xdr:nvSpPr>
            <xdr:cNvPr id="1232" name="Drop Down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57</xdr:row>
          <xdr:rowOff>139700</xdr:rowOff>
        </xdr:from>
        <xdr:to>
          <xdr:col>5</xdr:col>
          <xdr:colOff>50800</xdr:colOff>
          <xdr:row>59</xdr:row>
          <xdr:rowOff>0</xdr:rowOff>
        </xdr:to>
        <xdr:sp macro="" textlink="">
          <xdr:nvSpPr>
            <xdr:cNvPr id="1234" name="Drop Dow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19</xdr:row>
          <xdr:rowOff>6350</xdr:rowOff>
        </xdr:from>
        <xdr:to>
          <xdr:col>6</xdr:col>
          <xdr:colOff>762000</xdr:colOff>
          <xdr:row>20</xdr:row>
          <xdr:rowOff>88900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80</xdr:row>
          <xdr:rowOff>101600</xdr:rowOff>
        </xdr:from>
        <xdr:to>
          <xdr:col>4</xdr:col>
          <xdr:colOff>1193800</xdr:colOff>
          <xdr:row>80</xdr:row>
          <xdr:rowOff>279400</xdr:rowOff>
        </xdr:to>
        <xdr:sp macro="" textlink="">
          <xdr:nvSpPr>
            <xdr:cNvPr id="1274" name="Drop Dow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5</xdr:col>
          <xdr:colOff>0</xdr:colOff>
          <xdr:row>88</xdr:row>
          <xdr:rowOff>184150</xdr:rowOff>
        </xdr:to>
        <xdr:sp macro="" textlink="">
          <xdr:nvSpPr>
            <xdr:cNvPr id="1275" name="Drop Dow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18" Type="http://schemas.openxmlformats.org/officeDocument/2006/relationships/ctrlProp" Target="../ctrlProps/ctrlProp11.xml"/><Relationship Id="rId26" Type="http://schemas.openxmlformats.org/officeDocument/2006/relationships/ctrlProp" Target="../ctrlProps/ctrlProp19.xml"/><Relationship Id="rId3" Type="http://schemas.openxmlformats.org/officeDocument/2006/relationships/hyperlink" Target="https://ircrating.org/irc-certificate/measurement/" TargetMode="External"/><Relationship Id="rId21" Type="http://schemas.openxmlformats.org/officeDocument/2006/relationships/ctrlProp" Target="../ctrlProps/ctrlProp14.xm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5" Type="http://schemas.openxmlformats.org/officeDocument/2006/relationships/ctrlProp" Target="../ctrlProps/ctrlProp18.xml"/><Relationship Id="rId2" Type="http://schemas.openxmlformats.org/officeDocument/2006/relationships/hyperlink" Target="https://ircrating.org/irc-rule/" TargetMode="External"/><Relationship Id="rId16" Type="http://schemas.openxmlformats.org/officeDocument/2006/relationships/ctrlProp" Target="../ctrlProps/ctrlProp9.xml"/><Relationship Id="rId20" Type="http://schemas.openxmlformats.org/officeDocument/2006/relationships/ctrlProp" Target="../ctrlProps/ctrlProp13.xml"/><Relationship Id="rId29" Type="http://schemas.openxmlformats.org/officeDocument/2006/relationships/ctrlProp" Target="../ctrlProps/ctrlProp22.xml"/><Relationship Id="rId1" Type="http://schemas.openxmlformats.org/officeDocument/2006/relationships/hyperlink" Target="https://www.ircrating.org/images/stories/pdf/measurement/aft_rigging_jd3_160823.pdf" TargetMode="External"/><Relationship Id="rId6" Type="http://schemas.openxmlformats.org/officeDocument/2006/relationships/drawing" Target="../drawings/drawing1.xml"/><Relationship Id="rId11" Type="http://schemas.openxmlformats.org/officeDocument/2006/relationships/ctrlProp" Target="../ctrlProps/ctrlProp4.xml"/><Relationship Id="rId24" Type="http://schemas.openxmlformats.org/officeDocument/2006/relationships/ctrlProp" Target="../ctrlProps/ctrlProp17.xml"/><Relationship Id="rId5" Type="http://schemas.openxmlformats.org/officeDocument/2006/relationships/printerSettings" Target="../printerSettings/printerSettings1.bin"/><Relationship Id="rId15" Type="http://schemas.openxmlformats.org/officeDocument/2006/relationships/ctrlProp" Target="../ctrlProps/ctrlProp8.xml"/><Relationship Id="rId23" Type="http://schemas.openxmlformats.org/officeDocument/2006/relationships/ctrlProp" Target="../ctrlProps/ctrlProp16.xml"/><Relationship Id="rId28" Type="http://schemas.openxmlformats.org/officeDocument/2006/relationships/ctrlProp" Target="../ctrlProps/ctrlProp21.xml"/><Relationship Id="rId10" Type="http://schemas.openxmlformats.org/officeDocument/2006/relationships/ctrlProp" Target="../ctrlProps/ctrlProp3.xml"/><Relationship Id="rId19" Type="http://schemas.openxmlformats.org/officeDocument/2006/relationships/ctrlProp" Target="../ctrlProps/ctrlProp12.xml"/><Relationship Id="rId4" Type="http://schemas.openxmlformats.org/officeDocument/2006/relationships/hyperlink" Target="https://ircrating.org/irc-certificate/measurement/irc-flying-headsail-v-headsail-set-flying/" TargetMode="External"/><Relationship Id="rId9" Type="http://schemas.openxmlformats.org/officeDocument/2006/relationships/ctrlProp" Target="../ctrlProps/ctrlProp2.xml"/><Relationship Id="rId14" Type="http://schemas.openxmlformats.org/officeDocument/2006/relationships/ctrlProp" Target="../ctrlProps/ctrlProp7.xml"/><Relationship Id="rId22" Type="http://schemas.openxmlformats.org/officeDocument/2006/relationships/ctrlProp" Target="../ctrlProps/ctrlProp15.xml"/><Relationship Id="rId27" Type="http://schemas.openxmlformats.org/officeDocument/2006/relationships/ctrlProp" Target="../ctrlProps/ctrlProp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0"/>
  </sheetPr>
  <dimension ref="A1:T280"/>
  <sheetViews>
    <sheetView showGridLines="0" tabSelected="1" zoomScaleNormal="100" workbookViewId="0">
      <selection activeCell="D14" sqref="D14:F14"/>
    </sheetView>
  </sheetViews>
  <sheetFormatPr defaultRowHeight="13" x14ac:dyDescent="0.3"/>
  <cols>
    <col min="1" max="1" width="3.81640625" customWidth="1"/>
    <col min="2" max="2" width="8.81640625" style="2" customWidth="1"/>
    <col min="3" max="3" width="19.08984375" customWidth="1"/>
    <col min="4" max="4" width="12.1796875" customWidth="1"/>
    <col min="5" max="5" width="19.1796875" customWidth="1"/>
    <col min="6" max="6" width="10.453125" customWidth="1"/>
    <col min="7" max="7" width="11" customWidth="1"/>
    <col min="8" max="8" width="10.1796875" customWidth="1"/>
    <col min="9" max="9" width="18.26953125" customWidth="1"/>
    <col min="10" max="10" width="18" customWidth="1"/>
    <col min="11" max="14" width="9.1796875" customWidth="1"/>
    <col min="15" max="15" width="9.81640625" customWidth="1"/>
    <col min="16" max="18" width="9.1796875" style="1" customWidth="1"/>
  </cols>
  <sheetData>
    <row r="1" spans="1:16" ht="18" customHeight="1" x14ac:dyDescent="0.4">
      <c r="A1" s="271">
        <v>2026</v>
      </c>
      <c r="B1" s="271"/>
      <c r="C1" s="295" t="s">
        <v>289</v>
      </c>
      <c r="D1" s="296"/>
      <c r="E1" s="296"/>
      <c r="F1" s="296"/>
      <c r="G1" s="296"/>
      <c r="H1" s="293" t="s">
        <v>290</v>
      </c>
      <c r="I1" s="97"/>
      <c r="J1" s="207" t="s">
        <v>366</v>
      </c>
      <c r="K1" s="114"/>
      <c r="L1" s="114"/>
      <c r="M1" s="114"/>
      <c r="N1" s="114"/>
      <c r="O1" s="114"/>
      <c r="P1" s="67"/>
    </row>
    <row r="2" spans="1:16" ht="25" customHeight="1" x14ac:dyDescent="0.25">
      <c r="A2" s="271"/>
      <c r="B2" s="271"/>
      <c r="C2" s="297"/>
      <c r="D2" s="297"/>
      <c r="E2" s="297"/>
      <c r="F2" s="297"/>
      <c r="G2" s="297"/>
      <c r="H2" s="294"/>
    </row>
    <row r="3" spans="1:16" ht="15" customHeight="1" x14ac:dyDescent="0.25">
      <c r="A3" s="167"/>
      <c r="B3" s="62"/>
      <c r="C3" s="62"/>
      <c r="D3" s="94"/>
      <c r="E3" s="94"/>
      <c r="F3" s="94"/>
      <c r="G3" s="94"/>
      <c r="H3" s="294"/>
      <c r="I3" s="97"/>
    </row>
    <row r="4" spans="1:16" ht="15" customHeight="1" x14ac:dyDescent="0.25">
      <c r="A4" s="167"/>
      <c r="B4" s="64"/>
      <c r="C4" s="64"/>
      <c r="D4" s="311" t="s">
        <v>295</v>
      </c>
      <c r="E4" s="311"/>
      <c r="F4" s="311"/>
      <c r="G4" s="311"/>
      <c r="H4" s="64"/>
      <c r="I4" s="97"/>
      <c r="J4" s="178"/>
      <c r="K4" s="178"/>
      <c r="L4" s="178"/>
      <c r="M4" s="178"/>
      <c r="N4" s="178"/>
      <c r="O4" s="178"/>
    </row>
    <row r="5" spans="1:16" ht="15" customHeight="1" x14ac:dyDescent="0.3">
      <c r="A5" s="167"/>
      <c r="C5" s="66"/>
      <c r="D5" s="311"/>
      <c r="E5" s="311"/>
      <c r="F5" s="311"/>
      <c r="G5" s="311"/>
      <c r="H5" s="182"/>
      <c r="I5" s="107"/>
      <c r="J5" s="107"/>
      <c r="K5" s="106"/>
      <c r="L5" s="106"/>
    </row>
    <row r="6" spans="1:16" ht="15" customHeight="1" x14ac:dyDescent="0.25">
      <c r="A6" s="167"/>
      <c r="B6" s="64"/>
      <c r="C6" s="64"/>
      <c r="D6" s="311"/>
      <c r="E6" s="311"/>
      <c r="F6" s="311"/>
      <c r="G6" s="311"/>
      <c r="H6" s="182"/>
    </row>
    <row r="7" spans="1:16" ht="15" customHeight="1" x14ac:dyDescent="0.3">
      <c r="A7" s="167"/>
      <c r="D7" s="109"/>
      <c r="E7" s="180" t="s">
        <v>338</v>
      </c>
      <c r="F7" s="60"/>
      <c r="G7" s="101"/>
      <c r="H7" s="62"/>
      <c r="I7" s="68"/>
      <c r="J7" s="179"/>
      <c r="K7" s="178"/>
      <c r="L7" s="178"/>
      <c r="M7" s="178"/>
      <c r="N7" s="178"/>
      <c r="O7" s="178"/>
    </row>
    <row r="8" spans="1:16" ht="18" customHeight="1" thickBot="1" x14ac:dyDescent="0.3">
      <c r="A8" s="168"/>
      <c r="B8" s="61"/>
      <c r="C8" s="61"/>
      <c r="E8" s="19"/>
      <c r="I8" s="312" t="s">
        <v>327</v>
      </c>
      <c r="J8" s="312"/>
      <c r="K8" s="101"/>
      <c r="L8" s="101"/>
      <c r="M8" s="101"/>
      <c r="N8" s="101"/>
      <c r="O8" s="101"/>
    </row>
    <row r="9" spans="1:16" ht="17.25" customHeight="1" thickTop="1" thickBot="1" x14ac:dyDescent="0.3">
      <c r="A9" s="169"/>
      <c r="B9" s="41"/>
      <c r="C9" s="272" t="s">
        <v>126</v>
      </c>
      <c r="D9" s="273"/>
      <c r="E9" s="273"/>
      <c r="F9" s="273"/>
      <c r="G9" s="273"/>
      <c r="H9" s="274"/>
      <c r="I9" s="183" t="s">
        <v>296</v>
      </c>
      <c r="J9" s="184">
        <f>D180</f>
        <v>0</v>
      </c>
      <c r="K9" s="101"/>
      <c r="L9" s="101"/>
      <c r="M9" s="101"/>
      <c r="N9" s="101"/>
      <c r="O9" s="101"/>
    </row>
    <row r="10" spans="1:16" ht="17" customHeight="1" thickTop="1" x14ac:dyDescent="0.25">
      <c r="A10" s="169"/>
      <c r="B10" s="41"/>
      <c r="C10" s="366" t="s">
        <v>328</v>
      </c>
      <c r="D10" s="367"/>
      <c r="E10" s="313"/>
      <c r="F10" s="313"/>
      <c r="G10" s="313"/>
      <c r="H10" s="313"/>
      <c r="I10" s="193"/>
      <c r="J10" s="194"/>
      <c r="K10" s="101"/>
      <c r="L10" s="101"/>
      <c r="M10" s="101"/>
      <c r="N10" s="101"/>
      <c r="O10" s="101"/>
    </row>
    <row r="11" spans="1:16" ht="17.25" customHeight="1" x14ac:dyDescent="0.25">
      <c r="A11" s="169"/>
      <c r="B11" s="41"/>
      <c r="C11" s="360" t="s">
        <v>329</v>
      </c>
      <c r="D11" s="361"/>
      <c r="E11" s="361"/>
      <c r="F11" s="361"/>
      <c r="G11" s="361"/>
      <c r="H11" s="362"/>
      <c r="I11" s="193"/>
      <c r="J11" s="194"/>
      <c r="K11" s="101"/>
      <c r="L11" s="101"/>
      <c r="M11" s="101"/>
      <c r="N11" s="101"/>
      <c r="O11" s="101"/>
    </row>
    <row r="12" spans="1:16" ht="17.25" customHeight="1" x14ac:dyDescent="0.25">
      <c r="A12" s="169"/>
      <c r="B12" s="41"/>
      <c r="C12" s="363"/>
      <c r="D12" s="364"/>
      <c r="E12" s="364"/>
      <c r="F12" s="364"/>
      <c r="G12" s="364"/>
      <c r="H12" s="365"/>
      <c r="I12" s="193"/>
      <c r="J12" s="194"/>
      <c r="K12" s="101"/>
      <c r="L12" s="101"/>
      <c r="M12" s="101"/>
      <c r="N12" s="101"/>
      <c r="O12" s="101"/>
    </row>
    <row r="13" spans="1:16" ht="12.75" customHeight="1" x14ac:dyDescent="0.3">
      <c r="A13" s="169"/>
      <c r="B13" s="41"/>
      <c r="I13" s="100"/>
      <c r="J13" s="75"/>
      <c r="K13" s="75"/>
      <c r="L13" s="75"/>
      <c r="M13" s="75"/>
      <c r="N13" s="75"/>
      <c r="O13" s="75"/>
    </row>
    <row r="14" spans="1:16" ht="15" customHeight="1" x14ac:dyDescent="0.25">
      <c r="A14" s="169"/>
      <c r="B14" s="41"/>
      <c r="C14" s="88" t="s">
        <v>141</v>
      </c>
      <c r="D14" s="313"/>
      <c r="E14" s="314"/>
      <c r="F14" s="314"/>
      <c r="G14" s="176" t="s">
        <v>287</v>
      </c>
      <c r="I14" s="350"/>
      <c r="J14" s="350"/>
      <c r="K14" s="88"/>
      <c r="L14" s="88"/>
      <c r="M14" s="88"/>
      <c r="N14" s="88"/>
      <c r="O14" s="88"/>
    </row>
    <row r="15" spans="1:16" ht="15" customHeight="1" x14ac:dyDescent="0.25">
      <c r="A15" s="169"/>
      <c r="B15" s="60"/>
      <c r="C15" s="88" t="s">
        <v>3</v>
      </c>
      <c r="D15" s="313"/>
      <c r="E15" s="314"/>
      <c r="F15" s="314"/>
      <c r="G15" s="176" t="s">
        <v>288</v>
      </c>
      <c r="I15" s="350"/>
      <c r="J15" s="350"/>
      <c r="K15" s="88"/>
      <c r="L15" s="88"/>
      <c r="M15" s="88"/>
      <c r="N15" s="88"/>
      <c r="O15" s="88"/>
    </row>
    <row r="16" spans="1:16" ht="15" customHeight="1" x14ac:dyDescent="0.25">
      <c r="A16" s="169"/>
      <c r="B16" s="60"/>
      <c r="C16" s="88" t="s">
        <v>4</v>
      </c>
      <c r="D16" s="254"/>
      <c r="E16" s="188" t="s">
        <v>302</v>
      </c>
      <c r="F16" s="253"/>
      <c r="G16" s="195" t="str">
        <f>IF(F16&lt;2010,"Must be within last 10 years - if earlier please complete new application form","")</f>
        <v>Must be within last 10 years - if earlier please complete new application form</v>
      </c>
      <c r="I16" s="176"/>
      <c r="K16" s="101"/>
      <c r="L16" s="101"/>
      <c r="M16" s="101"/>
      <c r="N16" s="101"/>
      <c r="O16" s="101"/>
    </row>
    <row r="17" spans="1:15" ht="15" customHeight="1" x14ac:dyDescent="0.25">
      <c r="A17" s="169"/>
      <c r="B17" s="60"/>
      <c r="C17" s="101" t="s">
        <v>54</v>
      </c>
      <c r="D17" s="281"/>
      <c r="E17" s="285"/>
      <c r="F17" s="286"/>
      <c r="G17" s="177"/>
      <c r="H17" s="131"/>
      <c r="I17" s="131"/>
      <c r="K17" s="155"/>
      <c r="L17" s="155"/>
      <c r="M17" s="155"/>
      <c r="N17" s="155"/>
      <c r="O17" s="155"/>
    </row>
    <row r="18" spans="1:15" ht="15" customHeight="1" x14ac:dyDescent="0.25">
      <c r="A18" s="169"/>
      <c r="B18" s="60"/>
      <c r="C18" s="98" t="s">
        <v>300</v>
      </c>
      <c r="D18" s="281"/>
      <c r="E18" s="282"/>
      <c r="F18" s="283"/>
      <c r="G18" s="339" t="s">
        <v>307</v>
      </c>
      <c r="H18" s="340"/>
      <c r="I18" s="187"/>
      <c r="J18" s="339" t="s">
        <v>306</v>
      </c>
      <c r="K18" s="340"/>
      <c r="L18" s="157"/>
      <c r="M18" s="157"/>
      <c r="N18" s="154"/>
      <c r="O18" s="154"/>
    </row>
    <row r="19" spans="1:15" ht="15" customHeight="1" x14ac:dyDescent="0.25">
      <c r="A19" s="169"/>
      <c r="B19" s="60"/>
      <c r="C19" s="98" t="s">
        <v>301</v>
      </c>
      <c r="D19" s="281"/>
      <c r="E19" s="282"/>
      <c r="F19" s="283"/>
      <c r="G19" s="158"/>
      <c r="H19" s="284"/>
      <c r="I19" s="284"/>
      <c r="J19" s="284"/>
      <c r="K19" s="157"/>
      <c r="L19" s="157"/>
      <c r="M19" s="157"/>
      <c r="N19" s="154"/>
      <c r="O19" s="154"/>
    </row>
    <row r="20" spans="1:15" ht="15" customHeight="1" x14ac:dyDescent="0.25">
      <c r="A20" s="169"/>
      <c r="B20" s="60"/>
      <c r="C20" s="98"/>
      <c r="D20" s="281"/>
      <c r="E20" s="282"/>
      <c r="F20" s="283"/>
      <c r="G20" s="76"/>
      <c r="H20" s="343" t="s">
        <v>293</v>
      </c>
      <c r="I20" s="343"/>
      <c r="J20" s="343"/>
      <c r="K20" s="157"/>
      <c r="L20" s="157"/>
      <c r="M20" s="157"/>
      <c r="N20" s="154"/>
      <c r="O20" s="154"/>
    </row>
    <row r="21" spans="1:15" ht="15" customHeight="1" x14ac:dyDescent="0.25">
      <c r="A21" s="169"/>
      <c r="B21" s="60"/>
      <c r="C21" s="98"/>
      <c r="D21" s="281"/>
      <c r="E21" s="282"/>
      <c r="F21" s="283"/>
      <c r="H21" s="343"/>
      <c r="I21" s="343"/>
      <c r="J21" s="343"/>
      <c r="K21" s="157"/>
      <c r="L21" s="157"/>
      <c r="M21" s="157"/>
      <c r="N21" s="154"/>
      <c r="O21" s="154"/>
    </row>
    <row r="22" spans="1:15" ht="15" customHeight="1" x14ac:dyDescent="0.25">
      <c r="A22" s="169"/>
      <c r="B22" s="60"/>
      <c r="C22" s="98" t="s">
        <v>284</v>
      </c>
      <c r="D22" s="281"/>
      <c r="E22" s="282"/>
      <c r="F22" s="283"/>
      <c r="H22" s="343"/>
      <c r="I22" s="343"/>
      <c r="J22" s="343"/>
      <c r="K22" s="157"/>
      <c r="L22" s="157"/>
      <c r="M22" s="157"/>
      <c r="N22" s="154"/>
      <c r="O22" s="154"/>
    </row>
    <row r="23" spans="1:15" ht="15" customHeight="1" x14ac:dyDescent="0.25">
      <c r="A23" s="169"/>
      <c r="B23" s="60"/>
      <c r="C23" s="98" t="s">
        <v>283</v>
      </c>
      <c r="D23" s="281"/>
      <c r="E23" s="282"/>
      <c r="F23" s="283"/>
      <c r="G23" s="76"/>
      <c r="I23" s="131"/>
      <c r="K23" s="157"/>
      <c r="L23" s="157"/>
      <c r="M23" s="157"/>
      <c r="N23" s="154"/>
      <c r="O23" s="154"/>
    </row>
    <row r="24" spans="1:15" ht="15" customHeight="1" x14ac:dyDescent="0.25">
      <c r="A24" s="169"/>
      <c r="B24" s="60"/>
      <c r="C24" s="165" t="s">
        <v>174</v>
      </c>
      <c r="D24" s="290"/>
      <c r="E24" s="282"/>
      <c r="F24" s="283"/>
    </row>
    <row r="25" spans="1:15" ht="15" customHeight="1" x14ac:dyDescent="0.25">
      <c r="A25" s="169"/>
      <c r="B25" s="60"/>
      <c r="C25" s="75" t="s">
        <v>56</v>
      </c>
      <c r="D25" s="281"/>
      <c r="E25" s="282"/>
      <c r="F25" s="283"/>
    </row>
    <row r="26" spans="1:15" ht="15" customHeight="1" x14ac:dyDescent="0.25">
      <c r="A26" s="169"/>
      <c r="B26" s="60"/>
      <c r="C26" s="99" t="s">
        <v>144</v>
      </c>
      <c r="D26" s="281"/>
      <c r="E26" s="282"/>
      <c r="F26" s="283"/>
    </row>
    <row r="27" spans="1:15" ht="15" customHeight="1" x14ac:dyDescent="0.25">
      <c r="A27" s="169"/>
      <c r="B27" s="75"/>
      <c r="C27" s="374" t="s">
        <v>183</v>
      </c>
      <c r="D27" s="375"/>
      <c r="E27" s="375"/>
      <c r="F27" s="375"/>
      <c r="G27" s="375"/>
      <c r="H27" s="375"/>
    </row>
    <row r="28" spans="1:15" ht="15" customHeight="1" x14ac:dyDescent="0.25">
      <c r="A28" s="169"/>
      <c r="B28" s="75"/>
      <c r="C28" s="375"/>
      <c r="D28" s="375"/>
      <c r="E28" s="375"/>
      <c r="F28" s="375"/>
      <c r="G28" s="375"/>
      <c r="H28" s="375"/>
    </row>
    <row r="29" spans="1:15" x14ac:dyDescent="0.3">
      <c r="A29" s="169"/>
      <c r="B29" s="25"/>
      <c r="C29" s="311" t="s">
        <v>184</v>
      </c>
      <c r="D29" s="311"/>
      <c r="E29" s="311"/>
      <c r="F29" s="311"/>
      <c r="G29" s="311"/>
      <c r="H29" s="311"/>
    </row>
    <row r="30" spans="1:15" x14ac:dyDescent="0.3">
      <c r="A30" s="169"/>
      <c r="G30" s="182"/>
      <c r="H30" s="182"/>
    </row>
    <row r="31" spans="1:15" x14ac:dyDescent="0.3">
      <c r="A31" s="169"/>
      <c r="B31" s="376" t="s">
        <v>373</v>
      </c>
      <c r="C31" s="377"/>
      <c r="D31" s="377"/>
      <c r="E31" s="377"/>
      <c r="F31" s="377"/>
      <c r="G31" s="377"/>
      <c r="H31" s="377"/>
      <c r="I31" s="377"/>
      <c r="J31" s="377"/>
    </row>
    <row r="32" spans="1:15" x14ac:dyDescent="0.3">
      <c r="A32" s="169"/>
      <c r="B32" s="341" t="s">
        <v>362</v>
      </c>
      <c r="C32" s="342"/>
      <c r="D32" s="342"/>
      <c r="E32" s="342"/>
      <c r="F32" s="342"/>
      <c r="G32" s="342"/>
      <c r="H32" s="342"/>
      <c r="I32" s="342"/>
      <c r="J32" s="342"/>
    </row>
    <row r="33" spans="1:15" ht="13.5" customHeight="1" x14ac:dyDescent="0.25">
      <c r="A33" s="169"/>
      <c r="B33" s="19"/>
      <c r="D33" s="22"/>
      <c r="E33" s="22"/>
      <c r="F33" s="22"/>
    </row>
    <row r="34" spans="1:15" ht="32" customHeight="1" x14ac:dyDescent="0.25">
      <c r="A34" s="169"/>
      <c r="B34" s="287" t="s">
        <v>294</v>
      </c>
      <c r="C34" s="288"/>
      <c r="D34" s="288"/>
      <c r="E34" s="289"/>
      <c r="F34" s="103"/>
      <c r="G34" s="298" t="s">
        <v>212</v>
      </c>
      <c r="H34" s="298"/>
      <c r="I34" s="298"/>
      <c r="J34" s="298"/>
      <c r="K34" s="298"/>
      <c r="L34" s="298"/>
    </row>
    <row r="35" spans="1:15" ht="49.5" customHeight="1" x14ac:dyDescent="0.25">
      <c r="A35" s="169"/>
      <c r="B35" s="291" t="s">
        <v>180</v>
      </c>
      <c r="C35" s="292"/>
      <c r="D35" s="252" t="s">
        <v>202</v>
      </c>
      <c r="E35" s="111" t="s">
        <v>368</v>
      </c>
      <c r="G35" s="299" t="s">
        <v>267</v>
      </c>
      <c r="H35" s="300"/>
      <c r="I35" s="300"/>
      <c r="J35" s="300"/>
      <c r="K35" s="300"/>
      <c r="L35" s="301"/>
      <c r="M35" s="115"/>
      <c r="N35" s="115"/>
      <c r="O35" s="115"/>
    </row>
    <row r="36" spans="1:15" ht="15.5" x14ac:dyDescent="0.35">
      <c r="A36" s="169"/>
      <c r="B36" s="170" t="s">
        <v>274</v>
      </c>
      <c r="C36" s="170"/>
      <c r="D36" s="171"/>
      <c r="E36" s="172"/>
      <c r="G36" s="141"/>
      <c r="H36" s="142"/>
      <c r="I36" s="302"/>
      <c r="J36" s="303"/>
      <c r="K36" s="303"/>
      <c r="L36" s="304"/>
      <c r="M36" s="115"/>
      <c r="N36" s="115"/>
      <c r="O36" s="115"/>
    </row>
    <row r="37" spans="1:15" ht="12.75" customHeight="1" x14ac:dyDescent="0.3">
      <c r="A37" s="169"/>
      <c r="C37" s="6" t="s">
        <v>48</v>
      </c>
      <c r="D37" s="85"/>
      <c r="E37" s="89"/>
      <c r="G37" s="143"/>
      <c r="H37" s="144"/>
      <c r="I37" s="308" t="str">
        <f>IF(A221&gt;0,"Supply drawings &amp; details of materials with application","")</f>
        <v/>
      </c>
      <c r="J37" s="309"/>
      <c r="K37" s="309"/>
      <c r="L37" s="310"/>
      <c r="M37" s="115"/>
      <c r="N37" s="115"/>
      <c r="O37" s="115"/>
    </row>
    <row r="38" spans="1:15" ht="12.75" customHeight="1" x14ac:dyDescent="0.3">
      <c r="A38" s="169"/>
      <c r="B38" s="378" t="s">
        <v>372</v>
      </c>
      <c r="C38" s="378"/>
      <c r="D38" s="378"/>
      <c r="E38" s="378"/>
      <c r="F38" s="22"/>
      <c r="G38" s="145"/>
      <c r="H38" s="146"/>
      <c r="I38" s="308"/>
      <c r="J38" s="309"/>
      <c r="K38" s="309"/>
      <c r="L38" s="310"/>
    </row>
    <row r="39" spans="1:15" ht="12.75" customHeight="1" x14ac:dyDescent="0.3">
      <c r="A39" s="169"/>
      <c r="C39" s="6" t="s">
        <v>5</v>
      </c>
      <c r="D39" s="85"/>
      <c r="E39" s="89"/>
      <c r="G39" s="145"/>
      <c r="H39" s="146"/>
      <c r="I39" s="275"/>
      <c r="J39" s="276"/>
      <c r="K39" s="276"/>
      <c r="L39" s="277"/>
    </row>
    <row r="40" spans="1:15" ht="12.75" customHeight="1" x14ac:dyDescent="0.3">
      <c r="A40" s="169"/>
      <c r="C40" s="6" t="s">
        <v>8</v>
      </c>
      <c r="D40" s="82"/>
      <c r="E40" s="89"/>
      <c r="G40" s="145"/>
      <c r="H40" s="146"/>
      <c r="I40" s="305" t="str">
        <f>IF(A223&gt;0,"Declare weight differences and changes to configuration","")</f>
        <v/>
      </c>
      <c r="J40" s="306"/>
      <c r="K40" s="306"/>
      <c r="L40" s="307"/>
    </row>
    <row r="41" spans="1:15" x14ac:dyDescent="0.3">
      <c r="A41" s="169"/>
      <c r="C41" s="6" t="s">
        <v>9</v>
      </c>
      <c r="D41" s="82"/>
      <c r="E41" s="89"/>
      <c r="G41" s="145"/>
      <c r="H41" s="146"/>
      <c r="I41" s="275"/>
      <c r="J41" s="276"/>
      <c r="K41" s="276"/>
      <c r="L41" s="277"/>
    </row>
    <row r="42" spans="1:15" ht="15.5" customHeight="1" x14ac:dyDescent="0.3">
      <c r="A42" s="169"/>
      <c r="C42" s="6" t="s">
        <v>6</v>
      </c>
      <c r="D42" s="82"/>
      <c r="E42" s="89"/>
      <c r="G42" s="147"/>
      <c r="H42" s="148"/>
      <c r="I42" s="278" t="str">
        <f>IF(B224&gt;0,"Supply full details, photos &amp; details of materials with application","")</f>
        <v/>
      </c>
      <c r="J42" s="279"/>
      <c r="K42" s="279"/>
      <c r="L42" s="280"/>
    </row>
    <row r="43" spans="1:15" ht="12.75" customHeight="1" x14ac:dyDescent="0.3">
      <c r="A43" s="169"/>
      <c r="C43" s="6" t="s">
        <v>7</v>
      </c>
      <c r="D43" s="82"/>
      <c r="E43" s="89"/>
    </row>
    <row r="44" spans="1:15" ht="12.75" customHeight="1" x14ac:dyDescent="0.3">
      <c r="A44" s="169"/>
      <c r="C44" s="6" t="s">
        <v>47</v>
      </c>
      <c r="D44" s="83"/>
      <c r="E44" s="89"/>
      <c r="F44" s="112" t="s">
        <v>151</v>
      </c>
      <c r="G44" s="347" t="s">
        <v>354</v>
      </c>
      <c r="H44" s="347"/>
      <c r="I44" s="347"/>
      <c r="J44" s="347"/>
      <c r="K44" s="347"/>
      <c r="L44" s="347"/>
      <c r="M44" s="347"/>
      <c r="N44" s="347"/>
      <c r="O44" s="156"/>
    </row>
    <row r="45" spans="1:15" ht="12.75" customHeight="1" x14ac:dyDescent="0.25">
      <c r="A45" s="169"/>
      <c r="B45" s="353" t="str">
        <f>IF(D44&gt;1,"Boat weighed? Yes / No","")</f>
        <v/>
      </c>
      <c r="C45" s="354"/>
      <c r="D45" s="219"/>
      <c r="E45" s="351" t="str">
        <f>IF(D44&gt;1,"If NOT weighed / re-weighed, give full details of weight change calculation in the Additional Information box","If no weight change ignore these two inputs. Text will appear if new weight is input")</f>
        <v>If no weight change ignore these two inputs. Text will appear if new weight is input</v>
      </c>
      <c r="F45" s="352"/>
      <c r="G45" s="352"/>
      <c r="H45" s="352"/>
      <c r="I45" s="352"/>
      <c r="J45" s="352"/>
      <c r="K45" s="352"/>
      <c r="L45" s="352"/>
      <c r="M45" s="156"/>
      <c r="N45" s="156"/>
      <c r="O45" s="156"/>
    </row>
    <row r="46" spans="1:15" ht="12.75" customHeight="1" x14ac:dyDescent="0.25">
      <c r="A46" s="169"/>
      <c r="B46" s="353" t="str">
        <f>IF(D44&gt;1,"Date of weighing if applicable","")</f>
        <v/>
      </c>
      <c r="C46" s="354"/>
      <c r="D46" s="220"/>
      <c r="E46" s="218"/>
      <c r="F46" s="112"/>
      <c r="G46" s="156"/>
      <c r="H46" s="156"/>
      <c r="I46" s="156"/>
      <c r="J46" s="156"/>
      <c r="K46" s="156"/>
      <c r="L46" s="156"/>
      <c r="M46" s="156"/>
      <c r="N46" s="156"/>
      <c r="O46" s="156"/>
    </row>
    <row r="47" spans="1:15" ht="12.75" customHeight="1" x14ac:dyDescent="0.25">
      <c r="A47" s="169"/>
      <c r="B47" s="62"/>
      <c r="C47" s="62"/>
      <c r="D47" s="80"/>
      <c r="E47" s="134"/>
      <c r="F47" s="112"/>
      <c r="G47" s="156"/>
      <c r="H47" s="156"/>
      <c r="I47" s="156"/>
      <c r="J47" s="156"/>
      <c r="K47" s="156"/>
      <c r="L47" s="156"/>
      <c r="M47" s="156"/>
      <c r="N47" s="156"/>
      <c r="O47" s="156"/>
    </row>
    <row r="48" spans="1:15" ht="12.75" customHeight="1" x14ac:dyDescent="0.25">
      <c r="A48" s="169"/>
      <c r="B48" s="22"/>
      <c r="C48" s="7" t="s">
        <v>27</v>
      </c>
      <c r="D48" s="83"/>
      <c r="E48" s="89"/>
      <c r="F48" s="112" t="s">
        <v>151</v>
      </c>
      <c r="N48" s="156"/>
      <c r="O48" s="156"/>
    </row>
    <row r="49" spans="1:15" ht="13.5" customHeight="1" x14ac:dyDescent="0.3">
      <c r="A49" s="169"/>
      <c r="C49" s="7" t="s">
        <v>173</v>
      </c>
      <c r="D49" s="84"/>
      <c r="E49" s="89"/>
      <c r="F49" s="112" t="s">
        <v>151</v>
      </c>
      <c r="G49" s="347" t="s">
        <v>375</v>
      </c>
      <c r="H49" s="347"/>
      <c r="I49" s="347"/>
      <c r="J49" s="347"/>
      <c r="K49" s="347"/>
      <c r="L49" s="347"/>
      <c r="M49" s="347"/>
    </row>
    <row r="50" spans="1:15" ht="16.5" customHeight="1" x14ac:dyDescent="0.3">
      <c r="A50" s="169"/>
      <c r="C50" s="22" t="s">
        <v>200</v>
      </c>
      <c r="D50" s="348"/>
      <c r="E50" s="349"/>
      <c r="F50" s="112"/>
      <c r="G50" s="371" t="s">
        <v>325</v>
      </c>
      <c r="H50" s="372"/>
      <c r="I50" s="372"/>
      <c r="J50" s="372"/>
      <c r="K50" s="372"/>
      <c r="L50" s="372"/>
      <c r="M50" s="373"/>
      <c r="N50" s="2"/>
      <c r="O50" s="2"/>
    </row>
    <row r="51" spans="1:15" ht="15" customHeight="1" x14ac:dyDescent="0.25">
      <c r="A51" s="169"/>
      <c r="B51" s="96"/>
      <c r="C51" s="96" t="s">
        <v>201</v>
      </c>
      <c r="D51" s="110"/>
      <c r="E51" s="108"/>
      <c r="F51" s="112"/>
      <c r="G51" s="344"/>
      <c r="H51" s="345"/>
      <c r="I51" s="345"/>
      <c r="J51" s="345"/>
      <c r="K51" s="345"/>
      <c r="L51" s="345"/>
      <c r="M51" s="346"/>
      <c r="N51" s="181"/>
      <c r="O51" s="181"/>
    </row>
    <row r="52" spans="1:15" ht="12.75" customHeight="1" x14ac:dyDescent="0.25">
      <c r="A52" s="169"/>
      <c r="B52" s="22" t="s">
        <v>162</v>
      </c>
      <c r="C52" s="7" t="s">
        <v>150</v>
      </c>
      <c r="D52" s="83"/>
      <c r="E52" s="89"/>
      <c r="F52" s="112" t="s">
        <v>151</v>
      </c>
      <c r="G52" s="336"/>
      <c r="H52" s="337"/>
      <c r="I52" s="337"/>
      <c r="J52" s="337"/>
      <c r="K52" s="337"/>
      <c r="L52" s="337"/>
      <c r="M52" s="338"/>
      <c r="N52" s="181"/>
      <c r="O52" s="181"/>
    </row>
    <row r="53" spans="1:15" ht="12.75" customHeight="1" x14ac:dyDescent="0.3">
      <c r="A53" s="169"/>
      <c r="C53" s="69" t="s">
        <v>181</v>
      </c>
      <c r="D53" s="82"/>
      <c r="E53" s="89"/>
      <c r="G53" s="336"/>
      <c r="H53" s="337"/>
      <c r="I53" s="337"/>
      <c r="J53" s="337"/>
      <c r="K53" s="337"/>
      <c r="L53" s="337"/>
      <c r="M53" s="338"/>
      <c r="N53" s="181"/>
      <c r="O53" s="181"/>
    </row>
    <row r="54" spans="1:15" ht="12.75" customHeight="1" x14ac:dyDescent="0.3">
      <c r="A54" s="169"/>
      <c r="C54" s="69" t="s">
        <v>182</v>
      </c>
      <c r="D54" s="82"/>
      <c r="E54" s="89"/>
      <c r="G54" s="336"/>
      <c r="H54" s="337"/>
      <c r="I54" s="337"/>
      <c r="J54" s="337"/>
      <c r="K54" s="337"/>
      <c r="L54" s="337"/>
      <c r="M54" s="338"/>
      <c r="N54" s="181"/>
      <c r="O54" s="181"/>
    </row>
    <row r="55" spans="1:15" ht="12.75" customHeight="1" x14ac:dyDescent="0.3">
      <c r="A55" s="169"/>
      <c r="C55" s="19"/>
      <c r="D55" s="104"/>
      <c r="E55" s="105"/>
      <c r="G55" s="336"/>
      <c r="H55" s="337"/>
      <c r="I55" s="337"/>
      <c r="J55" s="337"/>
      <c r="K55" s="337"/>
      <c r="L55" s="337"/>
      <c r="M55" s="338"/>
      <c r="N55" s="181"/>
      <c r="O55" s="181"/>
    </row>
    <row r="56" spans="1:15" ht="12.5" x14ac:dyDescent="0.25">
      <c r="A56" s="169"/>
      <c r="B56" s="335" t="s">
        <v>105</v>
      </c>
      <c r="C56" s="6" t="s">
        <v>101</v>
      </c>
      <c r="D56" s="85"/>
      <c r="E56" s="89"/>
      <c r="G56" s="368"/>
      <c r="H56" s="369"/>
      <c r="I56" s="369"/>
      <c r="J56" s="369"/>
      <c r="K56" s="369"/>
      <c r="L56" s="369"/>
      <c r="M56" s="370"/>
      <c r="N56" s="164"/>
      <c r="O56" s="164"/>
    </row>
    <row r="57" spans="1:15" ht="12.5" x14ac:dyDescent="0.25">
      <c r="A57" s="169"/>
      <c r="B57" s="335"/>
      <c r="C57" s="6" t="s">
        <v>102</v>
      </c>
      <c r="D57" s="85"/>
      <c r="E57" s="89"/>
      <c r="G57" s="331"/>
      <c r="H57" s="332"/>
      <c r="I57" s="332"/>
      <c r="J57" s="332"/>
      <c r="K57" s="332"/>
      <c r="L57" s="332"/>
      <c r="M57" s="333"/>
      <c r="N57" s="163"/>
      <c r="O57" s="163"/>
    </row>
    <row r="58" spans="1:15" x14ac:dyDescent="0.3">
      <c r="A58" s="169"/>
      <c r="B58" s="117"/>
      <c r="D58" s="130"/>
      <c r="E58" s="134"/>
      <c r="G58" s="331"/>
      <c r="H58" s="332"/>
      <c r="I58" s="332"/>
      <c r="J58" s="332"/>
      <c r="K58" s="332"/>
      <c r="L58" s="332"/>
      <c r="M58" s="333"/>
      <c r="N58" s="163"/>
      <c r="O58" s="163"/>
    </row>
    <row r="59" spans="1:15" ht="13" customHeight="1" x14ac:dyDescent="0.25">
      <c r="A59" s="169"/>
      <c r="B59" s="334" t="s">
        <v>244</v>
      </c>
      <c r="C59" s="334"/>
      <c r="D59" s="136"/>
      <c r="E59" s="137"/>
      <c r="G59" s="331"/>
      <c r="H59" s="332"/>
      <c r="I59" s="332"/>
      <c r="J59" s="332"/>
      <c r="K59" s="332"/>
      <c r="L59" s="332"/>
      <c r="M59" s="333"/>
      <c r="N59" s="163"/>
      <c r="O59" s="163"/>
    </row>
    <row r="60" spans="1:15" ht="13" customHeight="1" x14ac:dyDescent="0.25">
      <c r="A60" s="169"/>
      <c r="B60" s="334" t="s">
        <v>255</v>
      </c>
      <c r="C60" s="334"/>
      <c r="D60" s="84"/>
      <c r="E60" s="89"/>
      <c r="G60" s="331"/>
      <c r="H60" s="332"/>
      <c r="I60" s="332"/>
      <c r="J60" s="332"/>
      <c r="K60" s="332"/>
      <c r="L60" s="332"/>
      <c r="M60" s="333"/>
      <c r="N60" s="163"/>
      <c r="O60" s="163"/>
    </row>
    <row r="61" spans="1:15" ht="13" customHeight="1" x14ac:dyDescent="0.25">
      <c r="A61" s="169"/>
      <c r="B61" s="334" t="s">
        <v>253</v>
      </c>
      <c r="C61" s="358"/>
      <c r="D61" s="139"/>
      <c r="E61" s="89"/>
      <c r="G61" s="331"/>
      <c r="H61" s="332"/>
      <c r="I61" s="332"/>
      <c r="J61" s="332"/>
      <c r="K61" s="332"/>
      <c r="L61" s="332"/>
      <c r="M61" s="333"/>
      <c r="N61" s="163"/>
      <c r="O61" s="163"/>
    </row>
    <row r="62" spans="1:15" ht="13" customHeight="1" x14ac:dyDescent="0.25">
      <c r="A62" s="169"/>
      <c r="B62" s="334" t="s">
        <v>254</v>
      </c>
      <c r="C62" s="358"/>
      <c r="D62" s="139"/>
      <c r="E62" s="89"/>
      <c r="G62" s="331"/>
      <c r="H62" s="332"/>
      <c r="I62" s="332"/>
      <c r="J62" s="332"/>
      <c r="K62" s="332"/>
      <c r="L62" s="332"/>
      <c r="M62" s="333"/>
      <c r="N62" s="163"/>
      <c r="O62" s="163"/>
    </row>
    <row r="63" spans="1:15" x14ac:dyDescent="0.3">
      <c r="A63" s="169"/>
      <c r="B63" s="117"/>
      <c r="D63" s="130"/>
      <c r="E63" s="134"/>
      <c r="G63" s="331"/>
      <c r="H63" s="332"/>
      <c r="I63" s="332"/>
      <c r="J63" s="332"/>
      <c r="K63" s="332"/>
      <c r="L63" s="332"/>
      <c r="M63" s="333"/>
      <c r="N63" s="163"/>
      <c r="O63" s="163"/>
    </row>
    <row r="64" spans="1:15" ht="12.5" x14ac:dyDescent="0.25">
      <c r="A64" s="169"/>
      <c r="B64" s="359" t="s">
        <v>257</v>
      </c>
      <c r="C64" s="359"/>
      <c r="D64" s="130"/>
      <c r="E64" s="134"/>
      <c r="G64" s="355"/>
      <c r="H64" s="356"/>
      <c r="I64" s="356"/>
      <c r="J64" s="356"/>
      <c r="K64" s="356"/>
      <c r="L64" s="356"/>
      <c r="M64" s="357"/>
      <c r="N64" s="163"/>
      <c r="O64" s="163"/>
    </row>
    <row r="65" spans="1:15" ht="12.5" x14ac:dyDescent="0.25">
      <c r="A65" s="169"/>
      <c r="B65" s="317" t="str">
        <f>IF(C271=3,"The IRC Rating Authority will contact you for more information","")</f>
        <v/>
      </c>
      <c r="C65" s="317"/>
      <c r="D65" s="317"/>
      <c r="E65" s="317"/>
      <c r="F65" s="317"/>
      <c r="G65" s="315"/>
      <c r="H65" s="315"/>
      <c r="I65" s="315"/>
      <c r="J65" s="315"/>
      <c r="K65" s="315"/>
      <c r="L65" s="315"/>
      <c r="M65" s="315"/>
      <c r="N65" s="163"/>
      <c r="O65" s="163"/>
    </row>
    <row r="66" spans="1:15" ht="12.5" x14ac:dyDescent="0.25">
      <c r="A66" s="169"/>
      <c r="B66" s="140"/>
      <c r="C66" s="140"/>
      <c r="D66" s="140"/>
      <c r="E66" s="140"/>
      <c r="F66" s="140"/>
      <c r="G66" s="316"/>
      <c r="H66" s="316"/>
      <c r="I66" s="316"/>
      <c r="J66" s="316"/>
      <c r="K66" s="316"/>
      <c r="L66" s="316"/>
      <c r="M66" s="316"/>
      <c r="N66" s="163"/>
      <c r="O66" s="163"/>
    </row>
    <row r="67" spans="1:15" ht="13" customHeight="1" x14ac:dyDescent="0.25">
      <c r="A67" s="169"/>
      <c r="B67" s="327" t="s">
        <v>233</v>
      </c>
      <c r="C67" s="327"/>
      <c r="D67" s="327"/>
      <c r="E67" s="327"/>
      <c r="F67" s="327"/>
      <c r="G67" s="163"/>
      <c r="H67" s="163"/>
      <c r="I67" s="163"/>
      <c r="J67" s="163"/>
      <c r="K67" s="163"/>
      <c r="L67" s="163"/>
      <c r="M67" s="163"/>
      <c r="N67" s="163"/>
      <c r="O67" s="163"/>
    </row>
    <row r="68" spans="1:15" ht="13" customHeight="1" x14ac:dyDescent="0.25">
      <c r="A68" s="169"/>
      <c r="B68" s="153"/>
      <c r="C68" s="153"/>
      <c r="D68" s="153"/>
      <c r="E68" s="153"/>
      <c r="F68" s="153"/>
      <c r="G68" s="163"/>
      <c r="H68" s="163"/>
      <c r="I68" s="163"/>
      <c r="J68" s="163"/>
      <c r="K68" s="163"/>
      <c r="L68" s="163"/>
      <c r="M68" s="163"/>
      <c r="N68" s="163"/>
      <c r="O68" s="163"/>
    </row>
    <row r="69" spans="1:15" ht="15.5" x14ac:dyDescent="0.35">
      <c r="A69" s="169"/>
      <c r="B69" s="240" t="s">
        <v>275</v>
      </c>
      <c r="C69" s="241"/>
      <c r="D69" s="241"/>
      <c r="E69" s="242"/>
      <c r="G69" s="163"/>
      <c r="H69" s="163"/>
      <c r="I69" s="163"/>
      <c r="J69" s="163"/>
      <c r="K69" s="163"/>
      <c r="L69" s="163"/>
      <c r="M69" s="163"/>
      <c r="N69" s="163"/>
      <c r="O69" s="163"/>
    </row>
    <row r="70" spans="1:15" ht="15.5" x14ac:dyDescent="0.35">
      <c r="A70" s="169"/>
      <c r="B70" s="239"/>
      <c r="E70" s="238" t="s">
        <v>367</v>
      </c>
      <c r="G70" s="163"/>
      <c r="H70" s="163"/>
      <c r="I70" s="163"/>
      <c r="J70" s="163"/>
      <c r="K70" s="163"/>
      <c r="L70" s="163"/>
      <c r="M70" s="163"/>
      <c r="N70" s="163"/>
      <c r="O70" s="163"/>
    </row>
    <row r="71" spans="1:15" x14ac:dyDescent="0.3">
      <c r="A71" s="169"/>
      <c r="C71" s="6" t="s">
        <v>10</v>
      </c>
      <c r="D71" s="85"/>
      <c r="E71" s="90"/>
      <c r="G71" s="163"/>
      <c r="H71" s="163"/>
      <c r="I71" s="163"/>
      <c r="J71" s="163"/>
      <c r="K71" s="163"/>
      <c r="L71" s="163"/>
      <c r="M71" s="163"/>
      <c r="N71" s="163"/>
      <c r="O71" s="163"/>
    </row>
    <row r="72" spans="1:15" x14ac:dyDescent="0.3">
      <c r="A72" s="169"/>
      <c r="C72" s="6" t="s">
        <v>11</v>
      </c>
      <c r="D72" s="85"/>
      <c r="E72" s="90"/>
      <c r="G72" s="164"/>
      <c r="H72" s="164"/>
      <c r="I72" s="164"/>
      <c r="J72" s="164"/>
      <c r="K72" s="164"/>
      <c r="L72" s="164"/>
      <c r="M72" s="164"/>
      <c r="N72" s="164"/>
      <c r="O72" s="164"/>
    </row>
    <row r="73" spans="1:15" x14ac:dyDescent="0.3">
      <c r="A73" s="169"/>
      <c r="C73" s="6" t="s">
        <v>13</v>
      </c>
      <c r="D73" s="85"/>
      <c r="E73" s="90"/>
      <c r="F73" s="112"/>
      <c r="G73" s="163"/>
      <c r="H73" s="163"/>
      <c r="I73" s="163"/>
      <c r="J73" s="163"/>
      <c r="K73" s="163"/>
      <c r="L73" s="163"/>
      <c r="M73" s="163"/>
      <c r="N73" s="163"/>
      <c r="O73" s="163"/>
    </row>
    <row r="74" spans="1:15" x14ac:dyDescent="0.3">
      <c r="A74" s="169"/>
      <c r="C74" s="6" t="s">
        <v>12</v>
      </c>
      <c r="D74" s="85"/>
      <c r="E74" s="90"/>
      <c r="I74" s="163"/>
      <c r="J74" s="163"/>
      <c r="K74" s="163"/>
      <c r="L74" s="163"/>
      <c r="M74" s="163"/>
      <c r="N74" s="163"/>
      <c r="O74" s="163"/>
    </row>
    <row r="75" spans="1:15" ht="12.5" x14ac:dyDescent="0.25">
      <c r="A75" s="169"/>
      <c r="B75" s="19"/>
      <c r="C75" s="189" t="s">
        <v>14</v>
      </c>
      <c r="D75" s="85"/>
      <c r="E75" s="90"/>
      <c r="F75" s="324" t="s">
        <v>308</v>
      </c>
      <c r="G75" s="256"/>
      <c r="H75" s="256"/>
      <c r="I75" s="163"/>
      <c r="J75" s="163"/>
      <c r="K75" s="163"/>
      <c r="L75" s="163"/>
      <c r="M75" s="163"/>
      <c r="N75" s="163"/>
      <c r="O75" s="163"/>
    </row>
    <row r="76" spans="1:15" ht="12.5" x14ac:dyDescent="0.25">
      <c r="A76" s="169"/>
      <c r="B76" s="19"/>
      <c r="C76" s="189" t="s">
        <v>185</v>
      </c>
      <c r="D76" s="85"/>
      <c r="E76" s="90"/>
      <c r="F76" s="322"/>
      <c r="G76" s="323"/>
      <c r="H76" s="323"/>
      <c r="I76" s="163"/>
      <c r="J76" s="163"/>
      <c r="K76" s="163"/>
      <c r="L76" s="163"/>
      <c r="M76" s="163"/>
      <c r="N76" s="163"/>
      <c r="O76" s="163"/>
    </row>
    <row r="77" spans="1:15" ht="12.5" x14ac:dyDescent="0.25">
      <c r="A77" s="169"/>
      <c r="B77" s="19"/>
      <c r="D77" s="130"/>
      <c r="E77" s="131"/>
      <c r="F77" s="112"/>
      <c r="G77" s="163"/>
      <c r="H77" s="163"/>
      <c r="I77" s="163"/>
      <c r="J77" s="163"/>
      <c r="K77" s="163"/>
      <c r="L77" s="163"/>
      <c r="M77" s="163"/>
      <c r="N77" s="163"/>
      <c r="O77" s="163"/>
    </row>
    <row r="78" spans="1:15" ht="12.5" customHeight="1" x14ac:dyDescent="0.25">
      <c r="A78" s="169"/>
      <c r="B78" s="318" t="s">
        <v>292</v>
      </c>
      <c r="C78" s="318"/>
      <c r="D78" s="325"/>
      <c r="E78" s="325"/>
      <c r="F78" s="284" t="str">
        <f>IF(C204=5,"Enter SPL measurement if shorter than STL","")</f>
        <v/>
      </c>
      <c r="G78" s="284"/>
      <c r="H78" s="284"/>
      <c r="I78" s="284"/>
      <c r="J78" s="163"/>
      <c r="K78" s="163"/>
      <c r="L78" s="163"/>
      <c r="M78" s="163"/>
      <c r="N78" s="163"/>
      <c r="O78" s="163"/>
    </row>
    <row r="79" spans="1:15" ht="8" customHeight="1" x14ac:dyDescent="0.25">
      <c r="A79" s="169"/>
      <c r="B79" s="19"/>
      <c r="C79" s="19"/>
      <c r="D79" s="95"/>
      <c r="E79" s="95"/>
      <c r="G79" s="163"/>
      <c r="H79" s="163"/>
      <c r="I79" s="163"/>
      <c r="J79" s="163"/>
      <c r="K79" s="163"/>
      <c r="L79" s="163"/>
      <c r="M79" s="163"/>
      <c r="N79" s="163"/>
      <c r="O79" s="163"/>
    </row>
    <row r="80" spans="1:15" ht="16" customHeight="1" x14ac:dyDescent="0.3">
      <c r="A80" s="169"/>
      <c r="B80" s="320" t="s">
        <v>317</v>
      </c>
      <c r="C80" s="320"/>
      <c r="D80" s="124" t="s">
        <v>364</v>
      </c>
      <c r="E80" s="107"/>
      <c r="G80" s="163"/>
      <c r="H80" s="163"/>
      <c r="I80" s="163"/>
      <c r="J80" s="163"/>
      <c r="K80" s="163"/>
      <c r="L80" s="163"/>
      <c r="M80" s="163"/>
      <c r="N80" s="163"/>
      <c r="O80" s="163"/>
    </row>
    <row r="81" spans="1:20" ht="28" customHeight="1" x14ac:dyDescent="0.25">
      <c r="A81" s="169"/>
      <c r="B81" s="328" t="s">
        <v>330</v>
      </c>
      <c r="C81" s="328"/>
      <c r="D81" s="328"/>
      <c r="E81" s="107"/>
      <c r="F81" s="214" t="s">
        <v>321</v>
      </c>
      <c r="G81" s="214"/>
      <c r="H81" s="214"/>
      <c r="I81" s="214"/>
      <c r="J81" s="163"/>
      <c r="K81" s="163"/>
      <c r="L81" s="163"/>
      <c r="M81" s="163"/>
      <c r="N81" s="163"/>
      <c r="O81" s="163"/>
    </row>
    <row r="82" spans="1:20" ht="16" customHeight="1" x14ac:dyDescent="0.25">
      <c r="A82" s="169"/>
      <c r="B82" s="209"/>
      <c r="C82" s="209"/>
      <c r="D82" s="209"/>
      <c r="F82" s="317" t="str">
        <f>IF(C256=3,"You are declaring a whisker pole set to leeward","")</f>
        <v/>
      </c>
      <c r="G82" s="317"/>
      <c r="H82" s="317"/>
      <c r="I82" s="317"/>
      <c r="J82" s="163"/>
      <c r="K82" s="163"/>
      <c r="L82" s="163"/>
      <c r="M82" s="163"/>
      <c r="N82" s="163"/>
      <c r="O82" s="163"/>
    </row>
    <row r="83" spans="1:20" ht="12.5" x14ac:dyDescent="0.25">
      <c r="A83" s="169"/>
      <c r="B83" s="318" t="s">
        <v>217</v>
      </c>
      <c r="C83" s="318"/>
      <c r="D83" s="84"/>
      <c r="E83" s="90"/>
      <c r="F83" s="112"/>
      <c r="G83" s="163"/>
      <c r="H83" s="163"/>
      <c r="I83" s="163"/>
      <c r="J83" s="163"/>
      <c r="K83" s="163"/>
      <c r="L83" s="163"/>
      <c r="M83" s="163"/>
      <c r="N83" s="163"/>
      <c r="O83" s="163"/>
    </row>
    <row r="84" spans="1:20" x14ac:dyDescent="0.3">
      <c r="A84" s="169"/>
      <c r="B84" s="330"/>
      <c r="C84" s="330"/>
      <c r="D84" s="80"/>
      <c r="E84" s="81"/>
      <c r="F84" s="112"/>
      <c r="G84" s="163"/>
      <c r="H84" s="163"/>
      <c r="I84" s="163"/>
      <c r="J84" s="163"/>
      <c r="K84" s="163"/>
      <c r="L84" s="163"/>
      <c r="M84" s="163"/>
      <c r="N84" s="163"/>
      <c r="O84" s="163"/>
    </row>
    <row r="85" spans="1:20" ht="12.5" x14ac:dyDescent="0.25">
      <c r="A85" s="169"/>
      <c r="B85" s="318" t="s">
        <v>152</v>
      </c>
      <c r="C85" s="318"/>
      <c r="D85" s="84"/>
      <c r="E85" s="90"/>
      <c r="F85" s="113" t="s">
        <v>343</v>
      </c>
      <c r="G85" s="213"/>
      <c r="H85" s="213"/>
      <c r="I85" s="213"/>
      <c r="J85" s="163"/>
      <c r="K85" s="163"/>
      <c r="L85" s="163"/>
      <c r="M85" s="163"/>
      <c r="N85" s="163"/>
      <c r="O85" s="163"/>
    </row>
    <row r="86" spans="1:20" x14ac:dyDescent="0.3">
      <c r="A86" s="169"/>
      <c r="C86" s="113"/>
      <c r="D86" s="77"/>
      <c r="E86" s="78"/>
      <c r="F86" s="112"/>
      <c r="G86" s="163"/>
      <c r="H86" s="163"/>
      <c r="I86" s="163"/>
      <c r="J86" s="163"/>
      <c r="K86" s="163"/>
      <c r="L86" s="163"/>
      <c r="M86" s="163"/>
      <c r="N86" s="163"/>
      <c r="O86" s="163"/>
    </row>
    <row r="87" spans="1:20" ht="15.5" customHeight="1" x14ac:dyDescent="0.3">
      <c r="A87" s="169"/>
      <c r="B87" s="326" t="s">
        <v>213</v>
      </c>
      <c r="C87" s="326"/>
      <c r="D87" s="119"/>
      <c r="E87" s="119"/>
      <c r="F87" s="123"/>
      <c r="G87" s="70"/>
      <c r="H87" s="70"/>
      <c r="I87" s="70"/>
      <c r="J87" s="70"/>
      <c r="K87" s="70"/>
      <c r="L87" s="70"/>
      <c r="M87" s="70"/>
      <c r="N87" s="70"/>
      <c r="O87" s="70"/>
      <c r="P87" s="42"/>
      <c r="Q87" s="42"/>
      <c r="R87" s="42"/>
      <c r="S87" s="2"/>
      <c r="T87" s="2"/>
    </row>
    <row r="88" spans="1:20" ht="17.5" customHeight="1" x14ac:dyDescent="0.3">
      <c r="A88" s="169"/>
      <c r="B88" s="326" t="s">
        <v>117</v>
      </c>
      <c r="C88" s="326"/>
      <c r="D88" s="118"/>
      <c r="E88" s="118"/>
      <c r="F88" s="40"/>
      <c r="G88" s="70"/>
      <c r="H88" s="70"/>
      <c r="I88" s="70"/>
      <c r="J88" s="70"/>
      <c r="K88" s="70"/>
      <c r="L88" s="70"/>
      <c r="M88" s="70"/>
      <c r="N88" s="70"/>
      <c r="O88" s="70"/>
      <c r="P88" s="42"/>
      <c r="Q88" s="42"/>
      <c r="R88" s="42"/>
      <c r="S88" s="2"/>
      <c r="T88" s="2"/>
    </row>
    <row r="89" spans="1:20" ht="16" customHeight="1" x14ac:dyDescent="0.3">
      <c r="A89" s="169"/>
      <c r="B89" s="196" t="s">
        <v>331</v>
      </c>
      <c r="C89" s="75"/>
      <c r="D89" s="118"/>
      <c r="E89" s="118"/>
      <c r="F89" s="40"/>
      <c r="G89" s="70"/>
      <c r="H89" s="70"/>
      <c r="I89" s="70"/>
      <c r="J89" s="70"/>
      <c r="K89" s="70"/>
      <c r="L89" s="70"/>
      <c r="M89" s="70"/>
      <c r="N89" s="70"/>
      <c r="O89" s="70"/>
      <c r="P89" s="42"/>
      <c r="Q89" s="42"/>
      <c r="R89" s="42"/>
      <c r="S89" s="2"/>
      <c r="T89" s="2"/>
    </row>
    <row r="90" spans="1:20" ht="16" customHeight="1" x14ac:dyDescent="0.3">
      <c r="A90" s="169"/>
      <c r="B90" s="75"/>
      <c r="C90" s="75"/>
      <c r="D90" s="118"/>
      <c r="E90" s="118"/>
      <c r="F90" s="40"/>
      <c r="G90" s="70"/>
      <c r="H90" s="70"/>
      <c r="I90" s="70"/>
      <c r="J90" s="70"/>
      <c r="K90" s="70"/>
      <c r="L90" s="70"/>
      <c r="M90" s="70"/>
      <c r="N90" s="70"/>
      <c r="O90" s="70"/>
      <c r="P90" s="42"/>
      <c r="Q90" s="42"/>
      <c r="R90" s="42"/>
      <c r="S90" s="2"/>
      <c r="T90" s="2"/>
    </row>
    <row r="91" spans="1:20" ht="16" customHeight="1" x14ac:dyDescent="0.3">
      <c r="A91" s="169"/>
      <c r="B91" s="321" t="s">
        <v>319</v>
      </c>
      <c r="C91" s="321"/>
      <c r="D91" s="321"/>
      <c r="E91" s="321"/>
      <c r="F91" s="321"/>
      <c r="G91" s="70"/>
      <c r="H91" s="70"/>
      <c r="I91" s="70"/>
      <c r="J91" s="70"/>
      <c r="K91" s="70"/>
      <c r="L91" s="70"/>
      <c r="M91" s="70"/>
      <c r="N91" s="70"/>
      <c r="O91" s="70"/>
      <c r="P91" s="42"/>
      <c r="Q91" s="42"/>
      <c r="R91" s="42"/>
      <c r="S91" s="2"/>
      <c r="T91" s="2"/>
    </row>
    <row r="92" spans="1:20" ht="16" customHeight="1" x14ac:dyDescent="0.3">
      <c r="A92" s="169"/>
      <c r="B92" s="75"/>
      <c r="C92" s="75"/>
      <c r="D92" s="118"/>
      <c r="E92" s="118"/>
      <c r="F92" s="40"/>
      <c r="G92" s="70"/>
      <c r="H92" s="70"/>
      <c r="I92" s="70"/>
      <c r="J92" s="70"/>
      <c r="K92" s="70"/>
      <c r="L92" s="70"/>
      <c r="M92" s="70"/>
      <c r="N92" s="70"/>
      <c r="O92" s="70"/>
      <c r="P92" s="42"/>
      <c r="Q92" s="42"/>
      <c r="R92" s="42"/>
      <c r="S92" s="2"/>
      <c r="T92" s="2"/>
    </row>
    <row r="93" spans="1:20" ht="15.5" x14ac:dyDescent="0.3">
      <c r="A93" s="169"/>
      <c r="B93" s="173" t="s">
        <v>276</v>
      </c>
      <c r="C93" s="174"/>
      <c r="D93" s="175"/>
      <c r="E93" s="175"/>
      <c r="F93" s="40"/>
      <c r="G93" s="70"/>
      <c r="H93" s="70"/>
      <c r="I93" s="70"/>
      <c r="J93" s="70"/>
      <c r="K93" s="70"/>
      <c r="L93" s="70"/>
      <c r="M93" s="70"/>
      <c r="N93" s="70"/>
      <c r="O93" s="70"/>
      <c r="P93" s="42"/>
      <c r="Q93" s="42"/>
      <c r="R93" s="42"/>
      <c r="S93" s="2"/>
      <c r="T93" s="2"/>
    </row>
    <row r="94" spans="1:20" ht="15.5" x14ac:dyDescent="0.3">
      <c r="A94" s="169"/>
      <c r="B94" s="235"/>
      <c r="C94" s="75"/>
      <c r="D94" s="118"/>
      <c r="E94" s="118"/>
      <c r="F94" s="40"/>
      <c r="G94" s="70"/>
      <c r="H94" s="70"/>
      <c r="I94" s="70"/>
      <c r="J94" s="70"/>
      <c r="K94" s="70"/>
      <c r="L94" s="70"/>
      <c r="M94" s="70"/>
      <c r="N94" s="70"/>
      <c r="O94" s="70"/>
      <c r="P94" s="42"/>
      <c r="Q94" s="42"/>
      <c r="R94" s="42"/>
      <c r="S94" s="2"/>
      <c r="T94" s="2"/>
    </row>
    <row r="95" spans="1:20" x14ac:dyDescent="0.3">
      <c r="A95" s="169"/>
      <c r="B95" s="178"/>
      <c r="C95" s="234"/>
      <c r="D95" s="75"/>
      <c r="E95" s="238" t="s">
        <v>367</v>
      </c>
      <c r="F95" s="40"/>
      <c r="G95" s="70"/>
      <c r="H95" s="70"/>
      <c r="I95" s="70"/>
      <c r="J95" s="70"/>
      <c r="K95" s="70"/>
      <c r="L95" s="70"/>
      <c r="M95" s="70"/>
      <c r="N95" s="70"/>
      <c r="O95" s="70"/>
      <c r="P95" s="42"/>
      <c r="Q95" s="42"/>
      <c r="R95" s="42"/>
      <c r="S95" s="2"/>
      <c r="T95" s="2"/>
    </row>
    <row r="96" spans="1:20" x14ac:dyDescent="0.3">
      <c r="A96" s="169"/>
      <c r="B96" s="246" t="s">
        <v>129</v>
      </c>
      <c r="C96" s="6" t="s">
        <v>26</v>
      </c>
      <c r="D96" s="85"/>
      <c r="E96" s="90"/>
      <c r="F96" s="20"/>
      <c r="H96" s="24"/>
      <c r="I96" s="24"/>
      <c r="J96" s="24"/>
      <c r="K96" s="24"/>
      <c r="L96" s="24"/>
      <c r="M96" s="24"/>
      <c r="N96" s="24"/>
    </row>
    <row r="97" spans="1:20" ht="12.75" customHeight="1" x14ac:dyDescent="0.35">
      <c r="A97" s="169"/>
      <c r="C97" s="6" t="s">
        <v>17</v>
      </c>
      <c r="D97" s="85"/>
      <c r="E97" s="90"/>
      <c r="F97" s="20"/>
      <c r="G97" s="21"/>
      <c r="H97" s="21"/>
      <c r="I97" s="21"/>
      <c r="J97" s="53"/>
    </row>
    <row r="98" spans="1:20" ht="12.75" customHeight="1" x14ac:dyDescent="0.35">
      <c r="A98" s="169"/>
      <c r="C98" s="6" t="s">
        <v>18</v>
      </c>
      <c r="D98" s="85"/>
      <c r="E98" s="90"/>
      <c r="F98" s="20"/>
      <c r="G98" s="21"/>
      <c r="H98" s="21"/>
      <c r="I98" s="21"/>
      <c r="J98" s="53"/>
    </row>
    <row r="99" spans="1:20" x14ac:dyDescent="0.3">
      <c r="A99" s="169"/>
      <c r="B99" s="178"/>
      <c r="C99" s="234" t="s">
        <v>355</v>
      </c>
      <c r="D99" s="243"/>
      <c r="E99" s="231"/>
      <c r="F99" s="244" t="s">
        <v>369</v>
      </c>
      <c r="G99" s="70"/>
      <c r="H99" s="70"/>
      <c r="I99" s="70"/>
      <c r="J99" s="70"/>
      <c r="K99" s="70"/>
      <c r="L99" s="70"/>
      <c r="M99" s="70"/>
      <c r="N99" s="70"/>
      <c r="O99" s="70"/>
      <c r="P99" s="42"/>
      <c r="Q99" s="42"/>
      <c r="R99" s="42"/>
      <c r="S99" s="2"/>
      <c r="T99" s="2"/>
    </row>
    <row r="100" spans="1:20" x14ac:dyDescent="0.3">
      <c r="A100" s="169"/>
      <c r="B100" s="22"/>
      <c r="C100" s="22"/>
      <c r="D100" s="118"/>
      <c r="E100" s="215"/>
      <c r="F100" s="27"/>
      <c r="G100" s="70"/>
      <c r="H100" s="70"/>
      <c r="I100" s="70"/>
      <c r="J100" s="70"/>
      <c r="K100" s="70"/>
      <c r="L100" s="70"/>
      <c r="M100" s="70"/>
      <c r="N100" s="70"/>
      <c r="O100" s="70"/>
      <c r="P100" s="42"/>
      <c r="Q100" s="42"/>
      <c r="R100" s="42"/>
      <c r="S100" s="2"/>
      <c r="T100" s="2"/>
    </row>
    <row r="101" spans="1:20" s="62" customFormat="1" ht="14.5" customHeight="1" x14ac:dyDescent="0.25">
      <c r="A101" s="168"/>
      <c r="B101" s="249" t="s">
        <v>25</v>
      </c>
      <c r="C101" s="75"/>
      <c r="D101" s="227" t="s">
        <v>363</v>
      </c>
      <c r="E101" s="228"/>
      <c r="F101" s="229"/>
      <c r="G101" s="163"/>
      <c r="H101" s="163"/>
      <c r="I101" s="163"/>
      <c r="J101" s="163"/>
      <c r="K101" s="163"/>
      <c r="L101" s="163"/>
      <c r="M101" s="163"/>
      <c r="N101" s="163"/>
      <c r="O101" s="163"/>
      <c r="P101" s="230"/>
      <c r="Q101" s="230"/>
      <c r="R101" s="230"/>
      <c r="S101" s="88"/>
      <c r="T101" s="88"/>
    </row>
    <row r="102" spans="1:20" x14ac:dyDescent="0.3">
      <c r="A102" s="169"/>
      <c r="B102" s="50" t="s">
        <v>365</v>
      </c>
      <c r="C102" s="55"/>
      <c r="D102" s="87"/>
      <c r="E102" s="210" t="s">
        <v>339</v>
      </c>
      <c r="F102" s="120"/>
      <c r="G102" s="120"/>
      <c r="H102" s="208"/>
      <c r="I102" s="208"/>
      <c r="J102" s="208"/>
      <c r="K102" s="208"/>
    </row>
    <row r="103" spans="1:20" x14ac:dyDescent="0.3">
      <c r="A103" s="169"/>
      <c r="B103" s="22"/>
      <c r="C103" s="22"/>
      <c r="D103" s="118"/>
      <c r="E103" s="221"/>
      <c r="F103" s="27"/>
      <c r="G103" s="70"/>
      <c r="H103" s="70"/>
      <c r="I103" s="70"/>
      <c r="J103" s="70"/>
      <c r="K103" s="70"/>
      <c r="L103" s="70"/>
      <c r="M103" s="70"/>
      <c r="N103" s="70"/>
      <c r="O103" s="70"/>
      <c r="P103" s="42"/>
      <c r="Q103" s="42"/>
      <c r="R103" s="42"/>
      <c r="S103" s="2"/>
      <c r="T103" s="2"/>
    </row>
    <row r="104" spans="1:20" ht="36.5" customHeight="1" x14ac:dyDescent="0.3">
      <c r="A104" s="169"/>
      <c r="B104" s="329" t="s">
        <v>353</v>
      </c>
      <c r="C104" s="329"/>
      <c r="D104" s="211"/>
      <c r="E104" s="58"/>
      <c r="F104" s="217" t="str">
        <f>IF(AND(D102&gt;1,C213=3),"More than one headsail: not eligible for single furling headsail allowance","")</f>
        <v/>
      </c>
      <c r="G104" s="54"/>
      <c r="H104" s="54"/>
      <c r="I104" s="54"/>
    </row>
    <row r="105" spans="1:20" ht="13" customHeight="1" x14ac:dyDescent="0.3">
      <c r="A105" s="169"/>
      <c r="B105" s="211"/>
      <c r="C105" s="211"/>
      <c r="D105" s="211"/>
      <c r="E105" s="58"/>
      <c r="F105" s="217"/>
      <c r="G105" s="54"/>
      <c r="H105" s="54"/>
      <c r="I105" s="54"/>
    </row>
    <row r="106" spans="1:20" x14ac:dyDescent="0.3">
      <c r="A106" s="169"/>
      <c r="B106" s="211"/>
      <c r="C106" s="211"/>
      <c r="D106" s="211"/>
      <c r="E106" s="238" t="s">
        <v>367</v>
      </c>
      <c r="F106" s="40"/>
      <c r="G106" s="54"/>
      <c r="H106" s="54"/>
      <c r="I106" s="54"/>
    </row>
    <row r="107" spans="1:20" x14ac:dyDescent="0.3">
      <c r="A107" s="169"/>
      <c r="C107" s="69" t="s">
        <v>145</v>
      </c>
      <c r="D107" s="85"/>
      <c r="E107" s="90"/>
      <c r="F107" s="257" t="s">
        <v>146</v>
      </c>
      <c r="G107" s="257"/>
      <c r="H107" s="257"/>
      <c r="I107" s="257"/>
      <c r="J107" s="257"/>
      <c r="K107" s="257"/>
      <c r="L107" s="2"/>
      <c r="M107" s="2"/>
      <c r="N107" s="2"/>
      <c r="O107" s="2"/>
    </row>
    <row r="108" spans="1:20" ht="12.75" customHeight="1" x14ac:dyDescent="0.3">
      <c r="A108" s="169"/>
      <c r="C108" s="234" t="s">
        <v>355</v>
      </c>
      <c r="D108" s="75"/>
      <c r="E108" s="231"/>
      <c r="F108" s="244" t="s">
        <v>370</v>
      </c>
      <c r="G108" s="120"/>
      <c r="H108" s="120"/>
      <c r="I108" s="27"/>
      <c r="J108" s="27"/>
      <c r="K108" s="27"/>
      <c r="L108" s="27"/>
    </row>
    <row r="109" spans="1:20" ht="12.75" customHeight="1" x14ac:dyDescent="0.3">
      <c r="A109" s="169"/>
      <c r="C109" s="120"/>
      <c r="D109" s="120"/>
      <c r="E109" s="120"/>
      <c r="F109" s="120"/>
      <c r="G109" s="120"/>
      <c r="H109" s="120"/>
      <c r="I109" s="27"/>
      <c r="J109" s="27"/>
      <c r="K109" s="27"/>
      <c r="L109" s="27"/>
    </row>
    <row r="110" spans="1:20" x14ac:dyDescent="0.3">
      <c r="A110" s="169"/>
      <c r="C110" s="69" t="s">
        <v>147</v>
      </c>
      <c r="D110" s="85"/>
      <c r="E110" s="90"/>
      <c r="F110" s="28"/>
      <c r="G110" s="27"/>
      <c r="H110" s="27"/>
      <c r="I110" s="27"/>
    </row>
    <row r="111" spans="1:20" x14ac:dyDescent="0.3">
      <c r="A111" s="169"/>
      <c r="C111" s="69" t="s">
        <v>148</v>
      </c>
      <c r="D111" s="85"/>
      <c r="E111" s="90"/>
      <c r="G111" s="27"/>
      <c r="H111" s="27"/>
      <c r="I111" s="27"/>
    </row>
    <row r="112" spans="1:20" x14ac:dyDescent="0.3">
      <c r="A112" s="169"/>
      <c r="C112" s="6" t="s">
        <v>109</v>
      </c>
      <c r="D112" s="85"/>
      <c r="E112" s="90"/>
      <c r="F112" s="2"/>
      <c r="G112" s="27"/>
      <c r="H112" s="27"/>
      <c r="I112" s="27"/>
    </row>
    <row r="113" spans="1:15" x14ac:dyDescent="0.3">
      <c r="A113" s="169"/>
      <c r="C113" t="s">
        <v>36</v>
      </c>
      <c r="D113" s="85"/>
      <c r="E113" s="90"/>
      <c r="F113" s="2"/>
      <c r="G113" s="27"/>
      <c r="H113" s="27"/>
      <c r="I113" s="27"/>
    </row>
    <row r="114" spans="1:15" x14ac:dyDescent="0.3">
      <c r="A114" s="169"/>
      <c r="C114" s="6" t="s">
        <v>16</v>
      </c>
      <c r="D114" s="85"/>
      <c r="E114" s="90"/>
      <c r="G114" s="29"/>
      <c r="H114" s="29"/>
      <c r="I114" s="29"/>
      <c r="M114" s="43"/>
      <c r="N114" s="43"/>
      <c r="O114" s="43"/>
    </row>
    <row r="115" spans="1:15" x14ac:dyDescent="0.3">
      <c r="A115" s="169"/>
      <c r="C115" s="63"/>
      <c r="D115" s="10" t="s">
        <v>35</v>
      </c>
      <c r="E115" s="26">
        <f>IF(F185=TRUE,(0.0625*(ROUND(D110,2))*(4*(ROUND(D111,2))+(6*(ROUND(D114,2)))+(3*(ROUND(D113,2)))+(2*(ROUND(D112,2)))+0.09)),0)</f>
        <v>0</v>
      </c>
      <c r="F115" s="260"/>
      <c r="G115" s="257"/>
      <c r="H115" s="257"/>
      <c r="I115" s="257"/>
      <c r="J115" s="112"/>
      <c r="K115" s="112"/>
      <c r="L115" s="43"/>
      <c r="M115" s="43"/>
      <c r="N115" s="43"/>
      <c r="O115" s="43"/>
    </row>
    <row r="116" spans="1:15" x14ac:dyDescent="0.3">
      <c r="A116" s="169"/>
      <c r="B116" s="50" t="s">
        <v>172</v>
      </c>
      <c r="C116" s="63"/>
      <c r="D116" s="86"/>
      <c r="E116" s="91"/>
      <c r="F116" s="121" t="s">
        <v>311</v>
      </c>
      <c r="G116" s="122">
        <f>D111*0.075</f>
        <v>0</v>
      </c>
      <c r="H116" s="319" t="str">
        <f>IF(D116&gt;G116,"Check Foot Offset. If over 7.5% then it will be added to LL for the calculation of HSA on your certificate","")</f>
        <v/>
      </c>
      <c r="I116" s="319"/>
      <c r="J116" s="319"/>
      <c r="K116" s="319"/>
      <c r="L116" s="43"/>
      <c r="M116" s="43"/>
      <c r="N116" s="43"/>
      <c r="O116" s="43"/>
    </row>
    <row r="117" spans="1:15" x14ac:dyDescent="0.3">
      <c r="A117" s="169"/>
      <c r="B117" s="211"/>
      <c r="C117" s="234" t="s">
        <v>355</v>
      </c>
      <c r="D117" s="75"/>
      <c r="E117" s="231"/>
      <c r="F117" s="244" t="s">
        <v>369</v>
      </c>
      <c r="G117" s="54"/>
      <c r="H117" s="54"/>
      <c r="I117" s="54"/>
    </row>
    <row r="118" spans="1:15" x14ac:dyDescent="0.3">
      <c r="A118" s="169"/>
      <c r="B118" s="19"/>
      <c r="C118" s="55"/>
      <c r="D118" s="56"/>
      <c r="E118" s="58"/>
      <c r="F118" s="40"/>
      <c r="G118" s="54"/>
      <c r="H118" s="54"/>
      <c r="I118" s="54"/>
    </row>
    <row r="119" spans="1:15" x14ac:dyDescent="0.3">
      <c r="A119" s="169"/>
      <c r="B119" s="246" t="s">
        <v>318</v>
      </c>
      <c r="C119" s="247"/>
      <c r="D119" s="248"/>
      <c r="E119" s="245" t="s">
        <v>371</v>
      </c>
      <c r="F119" s="123"/>
      <c r="G119" s="120"/>
      <c r="H119" s="120"/>
      <c r="I119" s="54"/>
    </row>
    <row r="120" spans="1:15" x14ac:dyDescent="0.3">
      <c r="A120" s="169"/>
      <c r="B120" s="19" t="s">
        <v>176</v>
      </c>
      <c r="C120" s="55"/>
      <c r="D120" s="87"/>
      <c r="E120" s="58"/>
      <c r="F120" s="265"/>
      <c r="G120" s="265"/>
      <c r="H120" s="265"/>
      <c r="I120" s="54"/>
    </row>
    <row r="121" spans="1:15" x14ac:dyDescent="0.3">
      <c r="A121" s="169"/>
      <c r="B121" s="19"/>
      <c r="C121" s="55"/>
      <c r="D121" s="224"/>
      <c r="E121" s="58"/>
      <c r="F121" s="223"/>
      <c r="G121" s="223"/>
      <c r="H121" s="223"/>
      <c r="I121" s="54"/>
    </row>
    <row r="122" spans="1:15" x14ac:dyDescent="0.3">
      <c r="A122" s="169"/>
      <c r="B122" s="19"/>
      <c r="C122" s="55"/>
      <c r="D122" s="224"/>
      <c r="E122" s="238" t="s">
        <v>367</v>
      </c>
      <c r="F122" s="223"/>
      <c r="G122" s="223"/>
      <c r="H122" s="223"/>
      <c r="I122" s="54"/>
    </row>
    <row r="123" spans="1:15" x14ac:dyDescent="0.3">
      <c r="A123" s="169"/>
      <c r="C123" s="7" t="s">
        <v>208</v>
      </c>
      <c r="D123" s="85"/>
      <c r="E123" s="90"/>
      <c r="F123" s="124" t="str">
        <f>IF(AND((D124&gt;0),(D124&lt;(D123*0.6))),"SHW &lt; 60%. Too narrow - rate as headsail","")</f>
        <v/>
      </c>
      <c r="I123" s="54"/>
    </row>
    <row r="124" spans="1:15" x14ac:dyDescent="0.3">
      <c r="A124" s="169"/>
      <c r="C124" s="7" t="s">
        <v>209</v>
      </c>
      <c r="D124" s="85"/>
      <c r="E124" s="90"/>
      <c r="F124" s="124" t="str">
        <f>IF(AND((D124&gt;0),(D124&gt;=(D123*0.75))),"SHW &gt;= 75%. Too wide - rate as spinnaker","")</f>
        <v/>
      </c>
      <c r="G124" s="120"/>
      <c r="H124" s="120"/>
      <c r="I124" s="54"/>
    </row>
    <row r="125" spans="1:15" x14ac:dyDescent="0.3">
      <c r="A125" s="169"/>
      <c r="C125" s="190" t="s">
        <v>221</v>
      </c>
      <c r="D125" s="185"/>
      <c r="E125" s="186"/>
      <c r="F125" s="150"/>
      <c r="G125" s="112"/>
      <c r="H125" s="112"/>
      <c r="I125" s="54"/>
    </row>
    <row r="126" spans="1:15" x14ac:dyDescent="0.3">
      <c r="A126" s="169"/>
      <c r="C126" s="190" t="s">
        <v>222</v>
      </c>
      <c r="D126" s="85"/>
      <c r="E126" s="90"/>
      <c r="F126" s="123"/>
      <c r="G126" s="152"/>
      <c r="H126" s="152"/>
    </row>
    <row r="127" spans="1:15" x14ac:dyDescent="0.3">
      <c r="A127" s="169"/>
      <c r="C127" s="190" t="s">
        <v>223</v>
      </c>
      <c r="D127" s="85"/>
      <c r="E127" s="90"/>
      <c r="F127" s="125"/>
      <c r="G127" s="151"/>
      <c r="H127" s="120"/>
      <c r="I127" s="120"/>
    </row>
    <row r="128" spans="1:15" x14ac:dyDescent="0.3">
      <c r="A128" s="169"/>
      <c r="C128" s="190" t="s">
        <v>224</v>
      </c>
      <c r="D128" s="85"/>
      <c r="E128" s="90"/>
      <c r="F128" s="40"/>
      <c r="G128" s="54"/>
      <c r="H128" s="54"/>
      <c r="I128" s="54"/>
    </row>
    <row r="129" spans="1:13" x14ac:dyDescent="0.3">
      <c r="A129" s="169"/>
      <c r="C129" s="190" t="s">
        <v>225</v>
      </c>
      <c r="D129" s="85"/>
      <c r="E129" s="90"/>
      <c r="F129" s="40"/>
      <c r="G129" s="54"/>
      <c r="H129" s="54"/>
      <c r="I129" s="54"/>
    </row>
    <row r="130" spans="1:13" x14ac:dyDescent="0.3">
      <c r="A130" s="169"/>
      <c r="C130" s="55"/>
      <c r="D130" s="10" t="s">
        <v>177</v>
      </c>
      <c r="E130" s="26">
        <f>IF(F188=TRUE,(0.0625*(ROUND(D125,2))*(4*(ROUND(D126,2))+(6*(ROUND(D129,2)))+(3*(ROUND(D128,2)))+(2*(ROUND(D127,2)))+0.09)),0)</f>
        <v>0</v>
      </c>
      <c r="F130" s="260"/>
      <c r="G130" s="257"/>
      <c r="H130" s="257"/>
      <c r="I130" s="257"/>
    </row>
    <row r="131" spans="1:13" x14ac:dyDescent="0.3">
      <c r="A131" s="169"/>
      <c r="B131" s="50" t="s">
        <v>309</v>
      </c>
      <c r="C131" s="63"/>
      <c r="D131" s="86"/>
      <c r="E131" s="91"/>
      <c r="F131" s="121" t="s">
        <v>310</v>
      </c>
      <c r="G131" s="122">
        <f>D126*0.075</f>
        <v>0</v>
      </c>
      <c r="H131" s="120"/>
      <c r="I131" s="120"/>
    </row>
    <row r="132" spans="1:13" x14ac:dyDescent="0.3">
      <c r="A132" s="169"/>
      <c r="C132" s="234" t="s">
        <v>355</v>
      </c>
      <c r="D132" s="243"/>
      <c r="E132" s="255"/>
      <c r="F132" s="264" t="s">
        <v>369</v>
      </c>
      <c r="G132" s="264"/>
      <c r="H132" s="264"/>
      <c r="I132" s="54"/>
    </row>
    <row r="133" spans="1:13" x14ac:dyDescent="0.3">
      <c r="A133" s="169"/>
      <c r="C133" s="55"/>
      <c r="D133" s="216"/>
      <c r="E133" s="57"/>
      <c r="F133" s="40"/>
      <c r="G133" s="54"/>
      <c r="H133" s="54"/>
      <c r="I133" s="54"/>
    </row>
    <row r="134" spans="1:13" x14ac:dyDescent="0.3">
      <c r="A134" s="169"/>
      <c r="B134" s="246" t="s">
        <v>351</v>
      </c>
      <c r="C134" s="247"/>
      <c r="D134" s="216"/>
      <c r="E134" s="58"/>
      <c r="F134" s="40"/>
      <c r="G134" s="54"/>
      <c r="H134" s="54"/>
      <c r="I134" s="54"/>
    </row>
    <row r="135" spans="1:13" ht="12.75" customHeight="1" x14ac:dyDescent="0.3">
      <c r="A135" s="169"/>
      <c r="B135" s="19" t="s">
        <v>55</v>
      </c>
      <c r="C135" s="19"/>
      <c r="D135" s="87"/>
      <c r="E135" s="30"/>
      <c r="F135" s="263"/>
      <c r="G135" s="263"/>
      <c r="H135" s="263"/>
      <c r="I135" s="263"/>
      <c r="J135" s="263"/>
      <c r="K135" s="263"/>
      <c r="L135" s="263"/>
    </row>
    <row r="136" spans="1:13" ht="12.75" customHeight="1" x14ac:dyDescent="0.35">
      <c r="A136" s="169"/>
      <c r="B136" s="19"/>
      <c r="C136" s="19"/>
      <c r="D136" s="39"/>
      <c r="F136" s="21"/>
      <c r="G136" s="21"/>
      <c r="H136" s="126"/>
      <c r="I136" s="126"/>
      <c r="J136" s="53"/>
    </row>
    <row r="137" spans="1:13" ht="12.75" customHeight="1" x14ac:dyDescent="0.35">
      <c r="A137" s="169"/>
      <c r="B137" s="262" t="s">
        <v>171</v>
      </c>
      <c r="C137" s="262"/>
      <c r="D137" s="262"/>
      <c r="E137" s="262"/>
      <c r="F137" s="21"/>
      <c r="G137" s="21"/>
      <c r="H137" s="21"/>
      <c r="I137" s="21"/>
      <c r="J137" s="53"/>
    </row>
    <row r="138" spans="1:13" ht="12.75" customHeight="1" x14ac:dyDescent="0.35">
      <c r="A138" s="169"/>
      <c r="B138" s="222"/>
      <c r="C138" s="222"/>
      <c r="D138" s="222"/>
      <c r="E138" s="238" t="s">
        <v>367</v>
      </c>
      <c r="F138" s="21"/>
      <c r="G138" s="21"/>
      <c r="H138" s="21"/>
      <c r="I138" s="21"/>
      <c r="J138" s="53"/>
    </row>
    <row r="139" spans="1:13" x14ac:dyDescent="0.3">
      <c r="A139" s="169"/>
      <c r="B139" s="246" t="s">
        <v>23</v>
      </c>
      <c r="C139" s="6" t="s">
        <v>19</v>
      </c>
      <c r="D139" s="85"/>
      <c r="E139" s="90"/>
      <c r="F139" s="20"/>
      <c r="K139" s="19"/>
      <c r="L139" s="19"/>
      <c r="M139" s="19"/>
    </row>
    <row r="140" spans="1:13" x14ac:dyDescent="0.3">
      <c r="A140" s="169"/>
      <c r="C140" s="6" t="s">
        <v>20</v>
      </c>
      <c r="D140" s="85"/>
      <c r="E140" s="90"/>
      <c r="F140" s="268"/>
      <c r="G140" s="269"/>
      <c r="H140" s="269"/>
      <c r="I140" s="269"/>
      <c r="J140" s="269"/>
      <c r="K140" s="73"/>
      <c r="L140" s="73"/>
      <c r="M140" s="73"/>
    </row>
    <row r="141" spans="1:13" x14ac:dyDescent="0.3">
      <c r="A141" s="169"/>
      <c r="C141" s="69" t="s">
        <v>149</v>
      </c>
      <c r="D141" s="85"/>
      <c r="E141" s="90"/>
      <c r="F141" s="31"/>
      <c r="I141" s="29"/>
    </row>
    <row r="142" spans="1:13" ht="12.75" customHeight="1" x14ac:dyDescent="0.3">
      <c r="A142" s="169"/>
      <c r="C142" s="6" t="s">
        <v>21</v>
      </c>
      <c r="D142" s="85"/>
      <c r="E142" s="90"/>
      <c r="F142" s="59"/>
      <c r="I142" s="71"/>
    </row>
    <row r="143" spans="1:13" ht="13" customHeight="1" x14ac:dyDescent="0.3">
      <c r="A143" s="169"/>
      <c r="B143" s="23"/>
      <c r="C143" s="127" t="s">
        <v>108</v>
      </c>
      <c r="D143" s="10" t="s">
        <v>34</v>
      </c>
      <c r="E143" s="26">
        <f>IF(AND(F186=TRUE,C206=0),((ROUND(D139,2)+ROUND(D140,2))/2)*((ROUND(D141,2)+(4*ROUND(D142,2)))/5)*0.83,0)</f>
        <v>0</v>
      </c>
      <c r="F143" s="266" t="str">
        <f>IF((D142&lt;(D141*0.75)),"Sym spi SHW less than 75% SFL - check data","")</f>
        <v/>
      </c>
      <c r="G143" s="267"/>
      <c r="H143" s="267"/>
      <c r="I143" s="267"/>
    </row>
    <row r="144" spans="1:13" ht="12.75" customHeight="1" x14ac:dyDescent="0.35">
      <c r="A144" s="169"/>
      <c r="B144" s="222"/>
      <c r="C144" s="234" t="s">
        <v>355</v>
      </c>
      <c r="D144" s="243"/>
      <c r="E144" s="231"/>
      <c r="F144" s="264" t="s">
        <v>369</v>
      </c>
      <c r="G144" s="264"/>
      <c r="H144" s="264"/>
      <c r="I144" s="21"/>
      <c r="J144" s="53"/>
    </row>
    <row r="145" spans="1:11" ht="13" customHeight="1" x14ac:dyDescent="0.3">
      <c r="A145" s="169"/>
      <c r="B145" s="23"/>
      <c r="C145" s="96"/>
      <c r="D145" s="56"/>
      <c r="E145" s="226"/>
      <c r="F145" s="54"/>
      <c r="G145" s="116"/>
      <c r="H145" s="116"/>
      <c r="I145" s="116"/>
      <c r="J145" s="116"/>
    </row>
    <row r="146" spans="1:11" x14ac:dyDescent="0.3">
      <c r="A146" s="169"/>
      <c r="B146" s="246" t="s">
        <v>24</v>
      </c>
      <c r="C146" s="6" t="s">
        <v>19</v>
      </c>
      <c r="D146" s="85"/>
      <c r="E146" s="90"/>
      <c r="F146" s="32"/>
      <c r="G146" s="236"/>
      <c r="H146" s="236"/>
      <c r="I146" s="236"/>
    </row>
    <row r="147" spans="1:11" x14ac:dyDescent="0.3">
      <c r="A147" s="169"/>
      <c r="C147" s="6" t="s">
        <v>20</v>
      </c>
      <c r="D147" s="85"/>
      <c r="E147" s="90"/>
      <c r="F147" s="268"/>
      <c r="G147" s="269"/>
      <c r="H147" s="269"/>
      <c r="I147" s="269"/>
      <c r="J147" s="269"/>
    </row>
    <row r="148" spans="1:11" x14ac:dyDescent="0.3">
      <c r="A148" s="169"/>
      <c r="C148" s="69" t="s">
        <v>149</v>
      </c>
      <c r="D148" s="85"/>
      <c r="E148" s="90"/>
      <c r="F148" s="32"/>
      <c r="G148" s="236"/>
      <c r="H148" s="236"/>
      <c r="I148" s="236"/>
    </row>
    <row r="149" spans="1:11" x14ac:dyDescent="0.3">
      <c r="A149" s="169"/>
      <c r="C149" s="6" t="s">
        <v>21</v>
      </c>
      <c r="D149" s="85"/>
      <c r="E149" s="90"/>
      <c r="F149" s="59"/>
      <c r="G149" s="236"/>
      <c r="H149" s="236"/>
      <c r="I149" s="236"/>
    </row>
    <row r="150" spans="1:11" ht="13" customHeight="1" x14ac:dyDescent="0.3">
      <c r="A150" s="169"/>
      <c r="B150" s="23"/>
      <c r="C150" s="127" t="s">
        <v>107</v>
      </c>
      <c r="D150" s="10" t="s">
        <v>34</v>
      </c>
      <c r="E150" s="26">
        <f>IF(AND(F187=TRUE,C207=0),((ROUND(D146,2)+ROUND(D147,2))/2)*((ROUND(D148,2)+(4*ROUND(D149,2)))/5)*0.83,0)</f>
        <v>0</v>
      </c>
      <c r="F150" s="266" t="str">
        <f>IF((D149&lt;(D148*0.75)),"Asym spi SHW less than 75% SFL - too narrow. This sail is a Flying Headsail or a Headsail","")</f>
        <v/>
      </c>
      <c r="G150" s="267"/>
      <c r="H150" s="267"/>
      <c r="I150" s="267"/>
      <c r="J150" s="267"/>
      <c r="K150" s="267"/>
    </row>
    <row r="151" spans="1:11" x14ac:dyDescent="0.3">
      <c r="A151" s="169"/>
      <c r="B151" s="23"/>
      <c r="C151" s="234" t="s">
        <v>355</v>
      </c>
      <c r="D151" s="243"/>
      <c r="E151" s="231"/>
      <c r="F151" s="264" t="s">
        <v>369</v>
      </c>
      <c r="G151" s="264"/>
      <c r="H151" s="264"/>
      <c r="I151" s="54"/>
    </row>
    <row r="152" spans="1:11" x14ac:dyDescent="0.3">
      <c r="A152" s="169"/>
      <c r="B152" s="23"/>
      <c r="C152" s="96"/>
      <c r="D152" s="56"/>
      <c r="E152" s="57"/>
      <c r="F152" s="54"/>
      <c r="G152" s="116"/>
      <c r="H152" s="116"/>
      <c r="I152" s="116"/>
      <c r="J152" s="116"/>
    </row>
    <row r="153" spans="1:11" x14ac:dyDescent="0.3">
      <c r="A153" s="169"/>
      <c r="B153" s="256" t="s">
        <v>215</v>
      </c>
      <c r="C153" s="256"/>
      <c r="D153" s="256"/>
      <c r="E153" s="132" t="s">
        <v>108</v>
      </c>
      <c r="F153" s="128"/>
      <c r="H153" s="116"/>
      <c r="I153" s="116"/>
      <c r="J153" s="116"/>
    </row>
    <row r="154" spans="1:11" x14ac:dyDescent="0.25">
      <c r="A154" s="169"/>
      <c r="B154" s="258" t="s">
        <v>216</v>
      </c>
      <c r="C154" s="258"/>
      <c r="D154" s="258"/>
      <c r="E154" s="133" t="s">
        <v>107</v>
      </c>
      <c r="F154" s="129"/>
      <c r="H154" s="116"/>
      <c r="I154" s="116"/>
      <c r="J154" s="116"/>
    </row>
    <row r="155" spans="1:11" x14ac:dyDescent="0.3">
      <c r="A155" s="169"/>
      <c r="B155" s="23"/>
      <c r="D155" s="56"/>
      <c r="E155" s="58"/>
      <c r="F155" s="54"/>
      <c r="G155" s="54"/>
      <c r="H155" s="54"/>
      <c r="I155" s="54"/>
    </row>
    <row r="156" spans="1:11" x14ac:dyDescent="0.3">
      <c r="A156" s="169"/>
      <c r="B156" s="237" t="s">
        <v>166</v>
      </c>
      <c r="C156" s="169"/>
      <c r="D156" s="56"/>
      <c r="E156" s="23"/>
      <c r="F156" s="33"/>
      <c r="G156" s="33"/>
      <c r="H156" s="33"/>
      <c r="I156" s="33"/>
    </row>
    <row r="157" spans="1:11" x14ac:dyDescent="0.3">
      <c r="A157" s="169"/>
      <c r="B157" s="25"/>
      <c r="D157" s="250"/>
      <c r="E157" s="238" t="s">
        <v>367</v>
      </c>
      <c r="F157" s="33"/>
      <c r="G157" s="33"/>
      <c r="H157" s="33"/>
      <c r="I157" s="33"/>
    </row>
    <row r="158" spans="1:11" x14ac:dyDescent="0.3">
      <c r="A158" s="169"/>
      <c r="B158" s="246" t="s">
        <v>28</v>
      </c>
      <c r="C158" s="6" t="s">
        <v>29</v>
      </c>
      <c r="D158" s="85"/>
      <c r="E158" s="90"/>
      <c r="F158" s="32"/>
      <c r="G158" s="33"/>
      <c r="H158" s="33"/>
      <c r="I158" s="33"/>
    </row>
    <row r="159" spans="1:11" ht="12" customHeight="1" x14ac:dyDescent="0.3">
      <c r="A159" s="169"/>
      <c r="C159" s="6" t="s">
        <v>30</v>
      </c>
      <c r="D159" s="85"/>
      <c r="E159" s="90"/>
      <c r="J159" s="34"/>
    </row>
    <row r="160" spans="1:11" ht="12" customHeight="1" x14ac:dyDescent="0.3">
      <c r="A160" s="169"/>
      <c r="D160" s="225"/>
      <c r="E160" s="78"/>
      <c r="J160" s="34"/>
    </row>
    <row r="161" spans="1:18" x14ac:dyDescent="0.3">
      <c r="A161" s="169"/>
      <c r="B161" s="246" t="s">
        <v>218</v>
      </c>
      <c r="C161" s="6" t="s">
        <v>31</v>
      </c>
      <c r="D161" s="85"/>
      <c r="E161" s="90"/>
    </row>
    <row r="162" spans="1:18" x14ac:dyDescent="0.3">
      <c r="A162" s="169"/>
      <c r="C162" s="6" t="s">
        <v>32</v>
      </c>
      <c r="D162" s="85"/>
      <c r="E162" s="90"/>
    </row>
    <row r="163" spans="1:18" ht="12" customHeight="1" x14ac:dyDescent="0.3">
      <c r="A163" s="169"/>
      <c r="C163" s="234" t="s">
        <v>355</v>
      </c>
      <c r="D163" s="251"/>
      <c r="E163" s="231"/>
      <c r="F163" s="264" t="s">
        <v>369</v>
      </c>
      <c r="G163" s="264"/>
      <c r="H163" s="264"/>
      <c r="J163" s="34"/>
    </row>
    <row r="164" spans="1:18" x14ac:dyDescent="0.3">
      <c r="A164" s="169"/>
      <c r="D164" s="130"/>
      <c r="E164" s="131"/>
    </row>
    <row r="165" spans="1:18" ht="13" customHeight="1" x14ac:dyDescent="0.25">
      <c r="A165" s="169"/>
      <c r="B165" s="270" t="s">
        <v>374</v>
      </c>
      <c r="C165" s="270"/>
      <c r="D165" s="270"/>
      <c r="E165" s="270"/>
    </row>
    <row r="166" spans="1:18" ht="13" customHeight="1" x14ac:dyDescent="0.25">
      <c r="A166" s="169"/>
      <c r="B166" s="270"/>
      <c r="C166" s="270"/>
      <c r="D166" s="270"/>
      <c r="E166" s="270"/>
      <c r="G166" s="72"/>
      <c r="J166" s="65"/>
      <c r="K166" s="65"/>
      <c r="L166" s="65"/>
    </row>
    <row r="167" spans="1:18" ht="15.5" x14ac:dyDescent="0.35">
      <c r="A167" s="169"/>
      <c r="B167" s="232" t="s">
        <v>37</v>
      </c>
      <c r="C167" s="233"/>
      <c r="D167" s="169"/>
      <c r="E167" s="233"/>
      <c r="F167" s="74"/>
      <c r="G167" s="74"/>
      <c r="H167" s="74"/>
      <c r="I167" s="74"/>
    </row>
    <row r="168" spans="1:18" ht="12.5" x14ac:dyDescent="0.25">
      <c r="B168" s="259" t="s">
        <v>179</v>
      </c>
      <c r="C168" s="259"/>
      <c r="D168" s="74"/>
      <c r="E168" s="74"/>
      <c r="F168" s="35"/>
      <c r="G168" s="35"/>
      <c r="H168" s="35"/>
      <c r="I168" s="79" t="s">
        <v>156</v>
      </c>
    </row>
    <row r="169" spans="1:18" x14ac:dyDescent="0.3">
      <c r="D169" s="192">
        <v>2026</v>
      </c>
    </row>
    <row r="170" spans="1:18" ht="12.5" x14ac:dyDescent="0.25">
      <c r="B170" s="36"/>
      <c r="C170" s="37"/>
      <c r="D170" s="102" t="s">
        <v>291</v>
      </c>
      <c r="E170" s="35"/>
      <c r="F170" s="35"/>
      <c r="G170" s="35"/>
      <c r="O170" s="1"/>
      <c r="R170"/>
    </row>
    <row r="171" spans="1:18" ht="13" customHeight="1" x14ac:dyDescent="0.3">
      <c r="B171" s="2" t="s">
        <v>163</v>
      </c>
      <c r="D171" s="16">
        <v>14.15</v>
      </c>
      <c r="E171" s="19" t="s">
        <v>49</v>
      </c>
      <c r="F171" s="261" t="s">
        <v>165</v>
      </c>
      <c r="G171" s="261"/>
      <c r="H171" s="261"/>
      <c r="I171" s="261"/>
      <c r="O171" s="1"/>
      <c r="R171"/>
    </row>
    <row r="172" spans="1:18" x14ac:dyDescent="0.3">
      <c r="B172" s="2" t="s">
        <v>164</v>
      </c>
      <c r="D172" s="16">
        <v>15.05</v>
      </c>
      <c r="E172" s="19" t="s">
        <v>49</v>
      </c>
      <c r="F172" s="261"/>
      <c r="G172" s="261"/>
      <c r="H172" s="261"/>
      <c r="I172" s="261"/>
      <c r="O172" s="1"/>
      <c r="R172"/>
    </row>
    <row r="173" spans="1:18" x14ac:dyDescent="0.3">
      <c r="B173" s="2" t="s">
        <v>45</v>
      </c>
      <c r="D173" s="16">
        <v>20.65</v>
      </c>
      <c r="E173" s="19" t="s">
        <v>49</v>
      </c>
      <c r="F173" s="93"/>
      <c r="G173" s="93"/>
      <c r="H173" s="93"/>
      <c r="I173" s="93"/>
      <c r="O173" s="1"/>
      <c r="R173"/>
    </row>
    <row r="174" spans="1:18" x14ac:dyDescent="0.3">
      <c r="E174" s="38"/>
      <c r="F174" s="38"/>
      <c r="G174" s="38"/>
      <c r="H174" s="38"/>
      <c r="I174" s="38"/>
    </row>
    <row r="175" spans="1:18" x14ac:dyDescent="0.3">
      <c r="B175" s="3" t="s">
        <v>44</v>
      </c>
      <c r="C175" s="12"/>
      <c r="D175" s="13" t="s">
        <v>51</v>
      </c>
      <c r="E175" s="12"/>
      <c r="F175" s="4"/>
    </row>
    <row r="176" spans="1:18" x14ac:dyDescent="0.3">
      <c r="B176" s="5" t="s">
        <v>46</v>
      </c>
      <c r="D176" s="14">
        <f>D37</f>
        <v>0</v>
      </c>
      <c r="E176" t="s">
        <v>50</v>
      </c>
      <c r="F176" s="17"/>
      <c r="G176" s="256"/>
      <c r="H176" s="256"/>
      <c r="I176" s="256"/>
    </row>
    <row r="177" spans="1:9" x14ac:dyDescent="0.3">
      <c r="B177" s="5" t="s">
        <v>40</v>
      </c>
      <c r="D177" s="14">
        <f>IF(D176&gt;11.99,IF(D176&gt;17.99,D173,D172),D171)</f>
        <v>14.15</v>
      </c>
      <c r="F177" s="17"/>
      <c r="G177" s="256"/>
      <c r="H177" s="256"/>
      <c r="I177" s="256"/>
    </row>
    <row r="178" spans="1:9" x14ac:dyDescent="0.3">
      <c r="B178" s="5" t="s">
        <v>41</v>
      </c>
      <c r="D178" s="14">
        <f>D176*D177</f>
        <v>0</v>
      </c>
      <c r="F178" s="6"/>
    </row>
    <row r="179" spans="1:9" x14ac:dyDescent="0.3">
      <c r="B179" s="5" t="s">
        <v>42</v>
      </c>
      <c r="D179" s="14">
        <f>IF(D190=FALSE,0,D178)</f>
        <v>0</v>
      </c>
      <c r="F179" s="6"/>
    </row>
    <row r="180" spans="1:9" x14ac:dyDescent="0.3">
      <c r="B180" s="8" t="s">
        <v>43</v>
      </c>
      <c r="C180" s="11"/>
      <c r="D180" s="15">
        <f>SUM(D178:D179)</f>
        <v>0</v>
      </c>
      <c r="E180" s="18"/>
      <c r="F180" s="9"/>
    </row>
    <row r="183" spans="1:9" x14ac:dyDescent="0.3">
      <c r="B183" s="43" t="s">
        <v>60</v>
      </c>
    </row>
    <row r="185" spans="1:9" hidden="1" x14ac:dyDescent="0.3">
      <c r="A185" s="197"/>
      <c r="B185" s="198"/>
      <c r="C185" s="199"/>
      <c r="D185" s="199" t="s">
        <v>57</v>
      </c>
      <c r="E185" s="199"/>
      <c r="F185" s="199" t="b">
        <f>AND(D110&gt;0,D111&gt;0,D112&gt;0,D113&gt;0,D114&gt;0)</f>
        <v>0</v>
      </c>
      <c r="G185" s="1"/>
      <c r="H185" s="1"/>
    </row>
    <row r="186" spans="1:9" hidden="1" x14ac:dyDescent="0.3">
      <c r="A186" s="197"/>
      <c r="B186" s="198"/>
      <c r="C186" s="199"/>
      <c r="D186" s="199" t="s">
        <v>58</v>
      </c>
      <c r="E186" s="199"/>
      <c r="F186" s="199" t="b">
        <f>AND(D139&gt;0,D140&gt;0,D141&gt;0,D142&gt;0)</f>
        <v>0</v>
      </c>
      <c r="G186" s="1"/>
      <c r="H186" s="1"/>
    </row>
    <row r="187" spans="1:9" hidden="1" x14ac:dyDescent="0.3">
      <c r="A187" s="197"/>
      <c r="B187" s="198"/>
      <c r="C187" s="199"/>
      <c r="D187" s="199" t="s">
        <v>59</v>
      </c>
      <c r="E187" s="199"/>
      <c r="F187" s="199" t="b">
        <f>AND(D146&gt;0,D147&gt;0,D148&gt;0,D149&gt;0)</f>
        <v>0</v>
      </c>
      <c r="G187" s="1"/>
      <c r="H187" s="1"/>
    </row>
    <row r="188" spans="1:9" hidden="1" x14ac:dyDescent="0.3">
      <c r="A188" s="197"/>
      <c r="B188" s="198"/>
      <c r="C188" s="199"/>
      <c r="D188" s="199" t="s">
        <v>178</v>
      </c>
      <c r="E188" s="199"/>
      <c r="F188" s="199" t="b">
        <f>AND(D125&gt;0,D126&gt;0,D127&gt;0,D128&gt;0,D129&gt;0)</f>
        <v>0</v>
      </c>
      <c r="G188" s="1"/>
      <c r="H188" s="1"/>
    </row>
    <row r="189" spans="1:9" hidden="1" x14ac:dyDescent="0.3">
      <c r="A189" s="197"/>
      <c r="B189" s="198"/>
      <c r="C189" s="199"/>
      <c r="D189" s="199"/>
      <c r="E189" s="199"/>
      <c r="F189" s="199"/>
      <c r="G189" s="1"/>
      <c r="H189" s="1"/>
    </row>
    <row r="190" spans="1:9" hidden="1" x14ac:dyDescent="0.3">
      <c r="A190" s="197"/>
      <c r="B190" s="198"/>
      <c r="C190" s="200" t="s">
        <v>52</v>
      </c>
      <c r="D190" s="201" t="b">
        <v>0</v>
      </c>
      <c r="E190" s="199"/>
      <c r="F190" s="199"/>
      <c r="G190" s="1"/>
      <c r="H190" s="1"/>
    </row>
    <row r="191" spans="1:9" hidden="1" x14ac:dyDescent="0.3">
      <c r="A191" s="197"/>
      <c r="B191" s="198"/>
      <c r="C191" s="199" t="s">
        <v>53</v>
      </c>
      <c r="D191" s="199" t="b">
        <v>0</v>
      </c>
      <c r="E191" s="199"/>
      <c r="F191" s="199"/>
      <c r="G191" s="1"/>
      <c r="H191" s="1"/>
    </row>
    <row r="192" spans="1:9" hidden="1" x14ac:dyDescent="0.3">
      <c r="A192" s="197"/>
      <c r="B192" s="198"/>
      <c r="C192" s="199" t="s">
        <v>281</v>
      </c>
      <c r="D192" s="199" t="b">
        <v>0</v>
      </c>
      <c r="E192" s="199"/>
      <c r="F192" s="199"/>
      <c r="G192" s="1"/>
      <c r="H192" s="1"/>
    </row>
    <row r="193" spans="1:8" hidden="1" x14ac:dyDescent="0.3">
      <c r="A193" s="197"/>
      <c r="B193" s="198"/>
      <c r="C193" s="199" t="s">
        <v>38</v>
      </c>
      <c r="D193" s="199" t="b">
        <v>0</v>
      </c>
      <c r="E193" s="199"/>
      <c r="F193" s="199"/>
      <c r="G193" s="1"/>
      <c r="H193" s="1"/>
    </row>
    <row r="194" spans="1:8" hidden="1" x14ac:dyDescent="0.3">
      <c r="A194" s="197"/>
      <c r="B194" s="198"/>
      <c r="C194" s="199"/>
      <c r="D194" s="199"/>
      <c r="E194" s="199"/>
      <c r="F194" s="198" t="s">
        <v>99</v>
      </c>
      <c r="G194" s="1"/>
      <c r="H194" s="1"/>
    </row>
    <row r="195" spans="1:8" hidden="1" x14ac:dyDescent="0.3">
      <c r="A195" s="197"/>
      <c r="B195" s="198"/>
      <c r="C195" s="199" t="s">
        <v>39</v>
      </c>
      <c r="D195" s="199" t="b">
        <v>0</v>
      </c>
      <c r="E195" s="199"/>
      <c r="F195" s="198" t="s">
        <v>100</v>
      </c>
      <c r="G195" s="1"/>
      <c r="H195" s="1"/>
    </row>
    <row r="196" spans="1:8" hidden="1" x14ac:dyDescent="0.3">
      <c r="A196" s="197"/>
      <c r="B196" s="198"/>
      <c r="C196" s="199" t="s">
        <v>277</v>
      </c>
      <c r="D196" s="199" t="b">
        <v>0</v>
      </c>
      <c r="E196" s="199"/>
      <c r="F196" s="1"/>
      <c r="G196" s="1"/>
      <c r="H196" s="1"/>
    </row>
    <row r="197" spans="1:8" hidden="1" x14ac:dyDescent="0.3">
      <c r="A197" s="197"/>
      <c r="B197" s="198"/>
      <c r="C197" s="199"/>
      <c r="D197" s="199" t="s">
        <v>320</v>
      </c>
      <c r="E197" s="199"/>
      <c r="F197" s="1"/>
      <c r="G197" s="1"/>
      <c r="H197" s="1"/>
    </row>
    <row r="198" spans="1:8" hidden="1" x14ac:dyDescent="0.3">
      <c r="A198" s="197"/>
      <c r="B198" s="198"/>
      <c r="C198" s="199"/>
      <c r="D198" s="199" t="s">
        <v>205</v>
      </c>
      <c r="E198" s="199"/>
      <c r="F198" s="1"/>
      <c r="G198" s="1"/>
      <c r="H198" s="1"/>
    </row>
    <row r="199" spans="1:8" hidden="1" x14ac:dyDescent="0.3">
      <c r="A199" s="197"/>
      <c r="B199" s="198"/>
      <c r="C199" s="199"/>
      <c r="D199" s="199" t="s">
        <v>96</v>
      </c>
      <c r="E199" s="199"/>
      <c r="F199" s="1"/>
      <c r="G199" s="1"/>
      <c r="H199" s="1"/>
    </row>
    <row r="200" spans="1:8" hidden="1" x14ac:dyDescent="0.3">
      <c r="A200" s="197"/>
      <c r="B200" s="198"/>
      <c r="C200" s="199"/>
      <c r="D200" s="199" t="s">
        <v>206</v>
      </c>
      <c r="E200" s="199"/>
      <c r="F200" s="1"/>
      <c r="G200" s="1"/>
      <c r="H200" s="1"/>
    </row>
    <row r="201" spans="1:8" hidden="1" x14ac:dyDescent="0.3">
      <c r="A201" s="197"/>
      <c r="B201" s="198"/>
      <c r="C201" s="199"/>
      <c r="D201" s="199" t="s">
        <v>207</v>
      </c>
      <c r="E201" s="199"/>
      <c r="F201" s="1"/>
      <c r="G201" s="1"/>
      <c r="H201" s="1"/>
    </row>
    <row r="202" spans="1:8" hidden="1" x14ac:dyDescent="0.3">
      <c r="A202" s="197"/>
      <c r="B202" s="198"/>
      <c r="C202" s="199"/>
      <c r="D202" s="199" t="s">
        <v>97</v>
      </c>
      <c r="E202" s="199"/>
      <c r="F202" s="1"/>
      <c r="G202" s="1"/>
      <c r="H202" s="1"/>
    </row>
    <row r="203" spans="1:8" hidden="1" x14ac:dyDescent="0.3">
      <c r="A203" s="197"/>
      <c r="B203" s="198"/>
      <c r="C203" s="199"/>
      <c r="D203" s="199" t="s">
        <v>98</v>
      </c>
      <c r="E203" s="199"/>
      <c r="F203" s="1"/>
      <c r="G203" s="1"/>
      <c r="H203" s="1"/>
    </row>
    <row r="204" spans="1:8" hidden="1" x14ac:dyDescent="0.3">
      <c r="A204" s="197"/>
      <c r="B204" s="198"/>
      <c r="C204" s="199">
        <v>1</v>
      </c>
      <c r="D204" s="199" t="s">
        <v>297</v>
      </c>
      <c r="E204" s="199"/>
      <c r="F204" s="1"/>
      <c r="G204" s="1"/>
      <c r="H204" s="1"/>
    </row>
    <row r="205" spans="1:8" hidden="1" x14ac:dyDescent="0.3">
      <c r="A205" s="197"/>
      <c r="B205" s="198"/>
      <c r="C205" s="199"/>
      <c r="D205" s="199"/>
      <c r="E205" s="199"/>
      <c r="F205" s="1"/>
      <c r="G205" s="1"/>
      <c r="H205" s="1"/>
    </row>
    <row r="206" spans="1:8" hidden="1" x14ac:dyDescent="0.3">
      <c r="A206" s="197"/>
      <c r="B206" s="198"/>
      <c r="C206" s="199">
        <f>IF((D141*0.75)&gt;D142,1,0)</f>
        <v>0</v>
      </c>
      <c r="D206" s="199" t="s">
        <v>103</v>
      </c>
      <c r="E206" s="199"/>
      <c r="F206" s="1"/>
      <c r="G206" s="1"/>
      <c r="H206" s="1"/>
    </row>
    <row r="207" spans="1:8" hidden="1" x14ac:dyDescent="0.3">
      <c r="A207" s="197"/>
      <c r="B207" s="198"/>
      <c r="C207" s="199">
        <f>IF((D148*0.75)&gt;D149,1,0)</f>
        <v>0</v>
      </c>
      <c r="D207" s="199" t="s">
        <v>104</v>
      </c>
      <c r="E207" s="199"/>
      <c r="F207" s="1"/>
      <c r="G207" s="1"/>
      <c r="H207" s="1"/>
    </row>
    <row r="208" spans="1:8" hidden="1" x14ac:dyDescent="0.3">
      <c r="A208" s="197"/>
      <c r="B208" s="198"/>
      <c r="C208" s="199"/>
      <c r="D208" s="199"/>
      <c r="E208" s="199"/>
      <c r="F208" s="1"/>
      <c r="G208" s="1"/>
      <c r="H208" s="1"/>
    </row>
    <row r="209" spans="1:8" hidden="1" x14ac:dyDescent="0.3">
      <c r="A209" s="197"/>
      <c r="B209" s="198"/>
      <c r="C209" s="199"/>
      <c r="D209" s="212" t="s">
        <v>340</v>
      </c>
      <c r="E209" s="199"/>
      <c r="F209" s="1"/>
      <c r="G209" s="1"/>
      <c r="H209" s="1"/>
    </row>
    <row r="210" spans="1:8" hidden="1" x14ac:dyDescent="0.3">
      <c r="A210" s="197"/>
      <c r="B210" s="198"/>
      <c r="C210" s="199"/>
      <c r="D210" s="212" t="s">
        <v>341</v>
      </c>
      <c r="E210" s="199"/>
      <c r="F210" s="1"/>
      <c r="G210" s="1"/>
      <c r="H210" s="1"/>
    </row>
    <row r="211" spans="1:8" hidden="1" x14ac:dyDescent="0.3">
      <c r="A211" s="197"/>
      <c r="B211" s="198"/>
      <c r="C211" s="199"/>
      <c r="D211" s="212" t="s">
        <v>342</v>
      </c>
      <c r="E211" s="199"/>
      <c r="F211" s="1"/>
      <c r="G211" s="1"/>
      <c r="H211" s="1"/>
    </row>
    <row r="212" spans="1:8" hidden="1" x14ac:dyDescent="0.3">
      <c r="A212" s="197"/>
      <c r="B212" s="198"/>
      <c r="C212" s="199"/>
      <c r="D212" s="199"/>
      <c r="E212" s="199"/>
      <c r="F212" s="1"/>
      <c r="G212" s="1"/>
      <c r="H212" s="1"/>
    </row>
    <row r="213" spans="1:8" hidden="1" x14ac:dyDescent="0.3">
      <c r="A213" s="197"/>
      <c r="B213" s="198"/>
      <c r="C213" s="199">
        <v>1</v>
      </c>
      <c r="D213" s="199" t="s">
        <v>346</v>
      </c>
      <c r="E213" s="199"/>
      <c r="F213" s="1"/>
      <c r="G213" s="1"/>
      <c r="H213" s="1"/>
    </row>
    <row r="214" spans="1:8" hidden="1" x14ac:dyDescent="0.3">
      <c r="A214" s="197"/>
      <c r="B214" s="198"/>
      <c r="C214" s="199" t="b">
        <v>0</v>
      </c>
      <c r="D214" s="199" t="s">
        <v>127</v>
      </c>
      <c r="E214" s="199"/>
      <c r="F214" s="1"/>
      <c r="G214" s="1"/>
      <c r="H214" s="1"/>
    </row>
    <row r="215" spans="1:8" hidden="1" x14ac:dyDescent="0.3">
      <c r="A215" s="197"/>
      <c r="B215" s="198"/>
      <c r="C215" s="199" t="b">
        <v>0</v>
      </c>
      <c r="D215" s="199" t="s">
        <v>128</v>
      </c>
      <c r="E215" s="199"/>
      <c r="F215" s="1"/>
      <c r="G215" s="1"/>
      <c r="H215" s="1"/>
    </row>
    <row r="216" spans="1:8" hidden="1" x14ac:dyDescent="0.3">
      <c r="A216" s="197"/>
      <c r="B216" s="198"/>
      <c r="C216" s="199" t="b">
        <v>0</v>
      </c>
      <c r="D216" s="199" t="s">
        <v>142</v>
      </c>
      <c r="E216" s="199"/>
      <c r="F216" s="1"/>
      <c r="G216" s="1"/>
      <c r="H216" s="1"/>
    </row>
    <row r="217" spans="1:8" hidden="1" x14ac:dyDescent="0.3">
      <c r="A217" s="197"/>
      <c r="B217" s="198"/>
      <c r="C217" s="199" t="b">
        <v>0</v>
      </c>
      <c r="D217" s="199" t="s">
        <v>143</v>
      </c>
      <c r="E217" s="199"/>
      <c r="F217" s="1"/>
      <c r="G217" s="1"/>
      <c r="H217" s="1"/>
    </row>
    <row r="218" spans="1:8" hidden="1" x14ac:dyDescent="0.3">
      <c r="A218" s="197"/>
      <c r="B218" s="198">
        <f t="shared" ref="B218:B224" si="0">IF(C218=FALSE,0,1)</f>
        <v>0</v>
      </c>
      <c r="C218" s="199" t="b">
        <v>0</v>
      </c>
      <c r="D218" s="199" t="s">
        <v>113</v>
      </c>
      <c r="E218" s="199"/>
      <c r="F218" s="1"/>
      <c r="G218" s="1"/>
      <c r="H218" s="1"/>
    </row>
    <row r="219" spans="1:8" hidden="1" x14ac:dyDescent="0.3">
      <c r="A219" s="197"/>
      <c r="B219" s="198">
        <f t="shared" si="0"/>
        <v>0</v>
      </c>
      <c r="C219" s="199" t="b">
        <v>0</v>
      </c>
      <c r="D219" s="199" t="s">
        <v>112</v>
      </c>
      <c r="E219" s="199"/>
      <c r="F219" s="1"/>
      <c r="G219" s="1"/>
      <c r="H219" s="1"/>
    </row>
    <row r="220" spans="1:8" hidden="1" x14ac:dyDescent="0.3">
      <c r="A220" s="197"/>
      <c r="B220" s="198">
        <f t="shared" si="0"/>
        <v>0</v>
      </c>
      <c r="C220" s="199" t="b">
        <v>0</v>
      </c>
      <c r="D220" s="199" t="s">
        <v>111</v>
      </c>
      <c r="E220" s="199"/>
      <c r="F220" s="1"/>
      <c r="G220" s="1"/>
      <c r="H220" s="1"/>
    </row>
    <row r="221" spans="1:8" hidden="1" x14ac:dyDescent="0.3">
      <c r="A221" s="202">
        <f>SUM(B218:B221)</f>
        <v>0</v>
      </c>
      <c r="B221" s="198">
        <f t="shared" si="0"/>
        <v>0</v>
      </c>
      <c r="C221" s="199" t="b">
        <v>0</v>
      </c>
      <c r="D221" s="199" t="s">
        <v>115</v>
      </c>
      <c r="E221" s="199"/>
      <c r="F221" s="1"/>
      <c r="G221" s="1"/>
      <c r="H221" s="1"/>
    </row>
    <row r="222" spans="1:8" hidden="1" x14ac:dyDescent="0.3">
      <c r="A222" s="197"/>
      <c r="B222" s="198">
        <f t="shared" si="0"/>
        <v>0</v>
      </c>
      <c r="C222" s="199" t="b">
        <v>0</v>
      </c>
      <c r="D222" s="199" t="s">
        <v>116</v>
      </c>
      <c r="E222" s="199"/>
      <c r="F222" s="1"/>
      <c r="G222" s="1"/>
      <c r="H222" s="1"/>
    </row>
    <row r="223" spans="1:8" hidden="1" x14ac:dyDescent="0.3">
      <c r="A223" s="202">
        <f>SUM(B222:B223)</f>
        <v>0</v>
      </c>
      <c r="B223" s="198">
        <f t="shared" si="0"/>
        <v>0</v>
      </c>
      <c r="C223" s="199" t="b">
        <v>0</v>
      </c>
      <c r="D223" s="199" t="s">
        <v>125</v>
      </c>
      <c r="E223" s="199"/>
      <c r="F223" s="1"/>
      <c r="G223" s="1"/>
      <c r="H223" s="1"/>
    </row>
    <row r="224" spans="1:8" hidden="1" x14ac:dyDescent="0.3">
      <c r="A224" s="197"/>
      <c r="B224" s="198">
        <f t="shared" si="0"/>
        <v>0</v>
      </c>
      <c r="C224" s="199" t="b">
        <v>0</v>
      </c>
      <c r="D224" s="199" t="s">
        <v>114</v>
      </c>
      <c r="E224" s="199"/>
      <c r="F224" s="1"/>
      <c r="G224" s="1"/>
      <c r="H224" s="1"/>
    </row>
    <row r="225" spans="1:8" hidden="1" x14ac:dyDescent="0.3">
      <c r="A225" s="197"/>
      <c r="B225" s="203">
        <f>SUM(B219:B224)</f>
        <v>0</v>
      </c>
      <c r="C225" s="199"/>
      <c r="D225" s="199" t="s">
        <v>130</v>
      </c>
      <c r="E225" s="199"/>
      <c r="F225" s="1"/>
      <c r="G225" s="1"/>
      <c r="H225" s="1"/>
    </row>
    <row r="226" spans="1:8" hidden="1" x14ac:dyDescent="0.3">
      <c r="A226" s="197"/>
      <c r="B226" s="198"/>
      <c r="C226" s="199"/>
      <c r="D226" s="199"/>
      <c r="E226" s="199"/>
      <c r="F226" s="1"/>
      <c r="G226" s="1"/>
      <c r="H226" s="1"/>
    </row>
    <row r="227" spans="1:8" hidden="1" x14ac:dyDescent="0.3">
      <c r="A227" s="197"/>
      <c r="B227" s="198"/>
      <c r="C227" s="199">
        <v>1</v>
      </c>
      <c r="D227" s="199" t="s">
        <v>320</v>
      </c>
      <c r="E227" s="199"/>
      <c r="F227" s="1"/>
      <c r="G227" s="1"/>
      <c r="H227" s="1"/>
    </row>
    <row r="228" spans="1:8" hidden="1" x14ac:dyDescent="0.3">
      <c r="A228" s="197"/>
      <c r="B228" s="198"/>
      <c r="C228" s="199"/>
      <c r="D228" s="204" t="s">
        <v>121</v>
      </c>
      <c r="E228" s="199"/>
      <c r="F228" s="1"/>
      <c r="G228" s="1"/>
      <c r="H228" s="1"/>
    </row>
    <row r="229" spans="1:8" hidden="1" x14ac:dyDescent="0.3">
      <c r="A229" s="197"/>
      <c r="B229" s="198"/>
      <c r="C229" s="199"/>
      <c r="D229" s="204" t="s">
        <v>120</v>
      </c>
      <c r="E229" s="199"/>
      <c r="F229" s="1"/>
      <c r="G229" s="1"/>
      <c r="H229" s="1"/>
    </row>
    <row r="230" spans="1:8" ht="23" hidden="1" x14ac:dyDescent="0.3">
      <c r="A230" s="197"/>
      <c r="B230" s="198"/>
      <c r="C230" s="199"/>
      <c r="D230" s="204" t="s">
        <v>118</v>
      </c>
      <c r="E230" s="199"/>
      <c r="F230" s="1"/>
      <c r="G230" s="1"/>
      <c r="H230" s="1"/>
    </row>
    <row r="231" spans="1:8" ht="34.5" hidden="1" x14ac:dyDescent="0.3">
      <c r="A231" s="197"/>
      <c r="B231" s="198"/>
      <c r="C231" s="199"/>
      <c r="D231" s="204" t="s">
        <v>119</v>
      </c>
      <c r="E231" s="199"/>
      <c r="F231" s="1"/>
      <c r="G231" s="1"/>
      <c r="H231" s="1"/>
    </row>
    <row r="232" spans="1:8" ht="23" hidden="1" x14ac:dyDescent="0.3">
      <c r="A232" s="197"/>
      <c r="B232" s="198"/>
      <c r="C232" s="199"/>
      <c r="D232" s="204" t="s">
        <v>122</v>
      </c>
      <c r="E232" s="199"/>
      <c r="F232" s="1"/>
      <c r="G232" s="1"/>
      <c r="H232" s="1"/>
    </row>
    <row r="233" spans="1:8" ht="34.5" hidden="1" x14ac:dyDescent="0.3">
      <c r="A233" s="197"/>
      <c r="B233" s="198"/>
      <c r="C233" s="199"/>
      <c r="D233" s="204" t="s">
        <v>123</v>
      </c>
      <c r="E233" s="199"/>
      <c r="F233" s="1"/>
      <c r="G233" s="1"/>
      <c r="H233" s="1"/>
    </row>
    <row r="234" spans="1:8" hidden="1" x14ac:dyDescent="0.3">
      <c r="A234" s="197"/>
      <c r="B234" s="198"/>
      <c r="C234" s="199"/>
      <c r="D234" s="204" t="s">
        <v>124</v>
      </c>
      <c r="E234" s="199"/>
      <c r="F234" s="1"/>
      <c r="G234" s="1"/>
      <c r="H234" s="1"/>
    </row>
    <row r="235" spans="1:8" hidden="1" x14ac:dyDescent="0.3">
      <c r="A235" s="197"/>
      <c r="B235" s="198"/>
      <c r="C235" s="199"/>
      <c r="D235" s="199"/>
      <c r="E235" s="199"/>
      <c r="F235" s="1"/>
      <c r="G235" s="1"/>
      <c r="H235" s="1"/>
    </row>
    <row r="236" spans="1:8" hidden="1" x14ac:dyDescent="0.3">
      <c r="A236" s="197"/>
      <c r="B236" s="198" t="s">
        <v>232</v>
      </c>
      <c r="C236" s="199">
        <v>1</v>
      </c>
      <c r="D236" s="199" t="s">
        <v>320</v>
      </c>
      <c r="E236" s="199"/>
      <c r="F236" s="1"/>
      <c r="G236" s="1"/>
      <c r="H236" s="1"/>
    </row>
    <row r="237" spans="1:8" hidden="1" x14ac:dyDescent="0.3">
      <c r="A237" s="197"/>
      <c r="B237" s="198"/>
      <c r="C237" s="199"/>
      <c r="D237" s="199" t="s">
        <v>186</v>
      </c>
      <c r="E237" s="199"/>
      <c r="F237" s="1"/>
      <c r="G237" s="1"/>
      <c r="H237" s="1"/>
    </row>
    <row r="238" spans="1:8" hidden="1" x14ac:dyDescent="0.3">
      <c r="A238" s="197"/>
      <c r="B238" s="198"/>
      <c r="C238" s="199"/>
      <c r="D238" s="199" t="s">
        <v>187</v>
      </c>
      <c r="E238" s="199"/>
      <c r="F238" s="1"/>
      <c r="G238" s="1"/>
      <c r="H238" s="1"/>
    </row>
    <row r="239" spans="1:8" hidden="1" x14ac:dyDescent="0.3">
      <c r="A239" s="197"/>
      <c r="B239" s="198"/>
      <c r="C239" s="199"/>
      <c r="D239" s="199" t="s">
        <v>188</v>
      </c>
      <c r="E239" s="199"/>
      <c r="F239" s="1"/>
      <c r="G239" s="1"/>
      <c r="H239" s="1"/>
    </row>
    <row r="240" spans="1:8" hidden="1" x14ac:dyDescent="0.3">
      <c r="A240" s="197"/>
      <c r="B240" s="198"/>
      <c r="C240" s="199"/>
      <c r="D240" s="199" t="s">
        <v>189</v>
      </c>
      <c r="E240" s="199"/>
      <c r="F240" s="1"/>
      <c r="G240" s="1"/>
      <c r="H240" s="1"/>
    </row>
    <row r="241" spans="1:8" hidden="1" x14ac:dyDescent="0.3">
      <c r="A241" s="197"/>
      <c r="B241" s="198"/>
      <c r="C241" s="199"/>
      <c r="D241" s="199" t="s">
        <v>190</v>
      </c>
      <c r="E241" s="199"/>
      <c r="F241" s="1"/>
      <c r="G241" s="1"/>
      <c r="H241" s="1"/>
    </row>
    <row r="242" spans="1:8" hidden="1" x14ac:dyDescent="0.3">
      <c r="A242" s="197"/>
      <c r="B242" s="198"/>
      <c r="C242" s="199"/>
      <c r="D242" s="199" t="s">
        <v>191</v>
      </c>
      <c r="E242" s="199"/>
      <c r="F242" s="1"/>
      <c r="G242" s="1"/>
      <c r="H242" s="1"/>
    </row>
    <row r="243" spans="1:8" hidden="1" x14ac:dyDescent="0.3">
      <c r="A243" s="197"/>
      <c r="B243" s="198"/>
      <c r="C243" s="199"/>
      <c r="D243" s="199" t="s">
        <v>192</v>
      </c>
      <c r="E243" s="199"/>
      <c r="F243" s="1"/>
      <c r="G243" s="1"/>
      <c r="H243" s="1"/>
    </row>
    <row r="244" spans="1:8" hidden="1" x14ac:dyDescent="0.3">
      <c r="A244" s="197"/>
      <c r="B244" s="198"/>
      <c r="C244" s="199"/>
      <c r="D244" s="199" t="s">
        <v>193</v>
      </c>
      <c r="E244" s="199"/>
      <c r="F244" s="1"/>
      <c r="G244" s="1"/>
      <c r="H244" s="1"/>
    </row>
    <row r="245" spans="1:8" hidden="1" x14ac:dyDescent="0.3">
      <c r="A245" s="197"/>
      <c r="B245" s="198"/>
      <c r="C245" s="199"/>
      <c r="D245" s="199" t="s">
        <v>194</v>
      </c>
      <c r="E245" s="199"/>
      <c r="F245" s="1"/>
      <c r="G245" s="1"/>
      <c r="H245" s="1"/>
    </row>
    <row r="246" spans="1:8" hidden="1" x14ac:dyDescent="0.3">
      <c r="A246" s="197"/>
      <c r="B246" s="198"/>
      <c r="C246" s="199"/>
      <c r="D246" s="199" t="s">
        <v>195</v>
      </c>
      <c r="E246" s="199"/>
      <c r="F246" s="1"/>
      <c r="G246" s="1"/>
      <c r="H246" s="1"/>
    </row>
    <row r="247" spans="1:8" hidden="1" x14ac:dyDescent="0.3">
      <c r="A247" s="197"/>
      <c r="B247" s="198"/>
      <c r="C247" s="199"/>
      <c r="D247" s="199" t="s">
        <v>196</v>
      </c>
      <c r="E247" s="199"/>
      <c r="F247" s="1"/>
      <c r="G247" s="1"/>
      <c r="H247" s="1"/>
    </row>
    <row r="248" spans="1:8" hidden="1" x14ac:dyDescent="0.3">
      <c r="A248" s="197"/>
      <c r="B248" s="198"/>
      <c r="C248" s="199"/>
      <c r="D248" s="199" t="s">
        <v>197</v>
      </c>
      <c r="E248" s="199"/>
      <c r="F248" s="1"/>
      <c r="G248" s="1"/>
      <c r="H248" s="1"/>
    </row>
    <row r="249" spans="1:8" hidden="1" x14ac:dyDescent="0.3">
      <c r="A249" s="197"/>
      <c r="B249" s="198"/>
      <c r="C249" s="199"/>
      <c r="D249" s="199" t="s">
        <v>198</v>
      </c>
      <c r="E249" s="199"/>
      <c r="F249" s="1"/>
      <c r="G249" s="1"/>
      <c r="H249" s="1"/>
    </row>
    <row r="250" spans="1:8" hidden="1" x14ac:dyDescent="0.3">
      <c r="A250" s="197"/>
      <c r="B250" s="198"/>
      <c r="C250" s="199"/>
      <c r="D250" s="199" t="s">
        <v>199</v>
      </c>
      <c r="E250" s="199"/>
      <c r="F250" s="1"/>
      <c r="G250" s="1"/>
      <c r="H250" s="1"/>
    </row>
    <row r="251" spans="1:8" hidden="1" x14ac:dyDescent="0.3">
      <c r="A251" s="197"/>
      <c r="B251" s="198"/>
      <c r="C251" s="199"/>
      <c r="D251" s="199"/>
      <c r="E251" s="199"/>
      <c r="F251" s="1"/>
      <c r="G251" s="1"/>
      <c r="H251" s="1"/>
    </row>
    <row r="252" spans="1:8" hidden="1" x14ac:dyDescent="0.3">
      <c r="A252" s="197"/>
      <c r="B252" s="198" t="s">
        <v>230</v>
      </c>
      <c r="C252" s="199">
        <v>1</v>
      </c>
      <c r="D252" s="199" t="s">
        <v>320</v>
      </c>
      <c r="E252" s="199"/>
      <c r="F252" s="1"/>
      <c r="G252" s="1"/>
      <c r="H252" s="1"/>
    </row>
    <row r="253" spans="1:8" hidden="1" x14ac:dyDescent="0.3">
      <c r="A253" s="197"/>
      <c r="B253" s="198" t="s">
        <v>259</v>
      </c>
      <c r="C253" s="199">
        <f>C236+C252</f>
        <v>2</v>
      </c>
      <c r="D253" s="199" t="s">
        <v>210</v>
      </c>
      <c r="E253" s="199"/>
      <c r="F253" s="1"/>
      <c r="G253" s="1"/>
      <c r="H253" s="1"/>
    </row>
    <row r="254" spans="1:8" hidden="1" x14ac:dyDescent="0.3">
      <c r="A254" s="197"/>
      <c r="B254" s="198"/>
      <c r="C254" s="199"/>
      <c r="D254" s="199" t="s">
        <v>211</v>
      </c>
      <c r="E254" s="199"/>
      <c r="F254" s="1"/>
      <c r="G254" s="1"/>
      <c r="H254" s="1"/>
    </row>
    <row r="255" spans="1:8" hidden="1" x14ac:dyDescent="0.3">
      <c r="A255" s="197"/>
      <c r="B255" s="198"/>
      <c r="C255" s="199"/>
      <c r="D255" s="199"/>
      <c r="E255" s="199"/>
      <c r="F255" s="1"/>
      <c r="G255" s="1"/>
      <c r="H255" s="1"/>
    </row>
    <row r="256" spans="1:8" ht="12.5" hidden="1" x14ac:dyDescent="0.25">
      <c r="A256" s="197"/>
      <c r="B256" s="199" t="s">
        <v>227</v>
      </c>
      <c r="C256" s="199">
        <v>1</v>
      </c>
      <c r="D256" s="199" t="s">
        <v>95</v>
      </c>
      <c r="E256" s="199"/>
      <c r="F256" s="1"/>
      <c r="G256" s="1"/>
      <c r="H256" s="1"/>
    </row>
    <row r="257" spans="1:8" ht="12.5" hidden="1" x14ac:dyDescent="0.25">
      <c r="A257" s="197"/>
      <c r="B257" s="199" t="s">
        <v>229</v>
      </c>
      <c r="C257" s="199"/>
      <c r="D257" s="199" t="s">
        <v>204</v>
      </c>
      <c r="E257" s="199"/>
      <c r="F257" s="1"/>
      <c r="G257" s="1"/>
      <c r="H257" s="1"/>
    </row>
    <row r="258" spans="1:8" ht="12.5" hidden="1" x14ac:dyDescent="0.25">
      <c r="A258" s="197"/>
      <c r="B258" s="199"/>
      <c r="C258" s="199"/>
      <c r="D258" s="199" t="s">
        <v>203</v>
      </c>
      <c r="E258" s="199"/>
      <c r="F258" s="1"/>
      <c r="G258" s="1"/>
      <c r="H258" s="1"/>
    </row>
    <row r="259" spans="1:8" ht="12.5" hidden="1" x14ac:dyDescent="0.25">
      <c r="A259" s="197"/>
      <c r="B259" s="199"/>
      <c r="C259" s="199"/>
      <c r="D259" s="199"/>
      <c r="E259" s="199"/>
      <c r="F259" s="1"/>
      <c r="G259" s="1"/>
      <c r="H259" s="1"/>
    </row>
    <row r="260" spans="1:8" ht="12.5" hidden="1" x14ac:dyDescent="0.25">
      <c r="A260" s="197"/>
      <c r="B260" s="199" t="s">
        <v>231</v>
      </c>
      <c r="C260" s="199">
        <v>1</v>
      </c>
      <c r="D260" s="199" t="s">
        <v>320</v>
      </c>
      <c r="E260" s="199"/>
      <c r="F260" s="1"/>
      <c r="G260" s="1"/>
      <c r="H260" s="1"/>
    </row>
    <row r="261" spans="1:8" ht="12.5" hidden="1" x14ac:dyDescent="0.25">
      <c r="A261" s="197"/>
      <c r="B261" s="199"/>
      <c r="C261" s="199"/>
      <c r="D261" s="199" t="s">
        <v>198</v>
      </c>
      <c r="E261" s="199"/>
      <c r="F261" s="1"/>
      <c r="G261" s="1"/>
      <c r="H261" s="1"/>
    </row>
    <row r="262" spans="1:8" ht="12.5" hidden="1" x14ac:dyDescent="0.25">
      <c r="A262" s="197"/>
      <c r="B262" s="199"/>
      <c r="C262" s="199"/>
      <c r="D262" s="199" t="s">
        <v>186</v>
      </c>
      <c r="E262" s="199"/>
      <c r="F262" s="1"/>
      <c r="G262" s="1"/>
      <c r="H262" s="1"/>
    </row>
    <row r="263" spans="1:8" ht="12.5" hidden="1" x14ac:dyDescent="0.25">
      <c r="A263" s="197"/>
      <c r="B263" s="199"/>
      <c r="C263" s="199"/>
      <c r="D263" s="199" t="s">
        <v>214</v>
      </c>
      <c r="E263" s="199"/>
      <c r="F263" s="1"/>
      <c r="G263" s="1"/>
      <c r="H263" s="1"/>
    </row>
    <row r="264" spans="1:8" ht="12.5" hidden="1" x14ac:dyDescent="0.25">
      <c r="A264" s="197"/>
      <c r="B264" s="199"/>
      <c r="C264" s="199"/>
      <c r="D264" s="199" t="s">
        <v>124</v>
      </c>
      <c r="E264" s="199"/>
      <c r="F264" s="1"/>
      <c r="G264" s="1"/>
      <c r="H264" s="1"/>
    </row>
    <row r="265" spans="1:8" ht="12.5" hidden="1" x14ac:dyDescent="0.25">
      <c r="A265" s="197"/>
      <c r="B265" s="199"/>
      <c r="C265" s="199"/>
      <c r="D265" s="199"/>
      <c r="E265" s="199"/>
      <c r="F265" s="1"/>
      <c r="G265" s="1"/>
      <c r="H265" s="1"/>
    </row>
    <row r="266" spans="1:8" ht="12.5" hidden="1" x14ac:dyDescent="0.25">
      <c r="A266" s="197"/>
      <c r="B266" s="199" t="s">
        <v>249</v>
      </c>
      <c r="C266" s="199">
        <v>1</v>
      </c>
      <c r="D266" s="199" t="s">
        <v>320</v>
      </c>
      <c r="E266" s="199"/>
      <c r="F266" s="1"/>
      <c r="G266" s="1"/>
      <c r="H266" s="1"/>
    </row>
    <row r="267" spans="1:8" ht="12.5" hidden="1" x14ac:dyDescent="0.25">
      <c r="A267" s="197"/>
      <c r="B267" s="199"/>
      <c r="C267" s="199"/>
      <c r="D267" s="199" t="s">
        <v>245</v>
      </c>
      <c r="E267" s="199"/>
      <c r="F267" s="1"/>
      <c r="G267" s="1"/>
      <c r="H267" s="1"/>
    </row>
    <row r="268" spans="1:8" ht="12.5" hidden="1" x14ac:dyDescent="0.25">
      <c r="A268" s="197"/>
      <c r="B268" s="199"/>
      <c r="C268" s="199"/>
      <c r="D268" s="199" t="s">
        <v>246</v>
      </c>
      <c r="E268" s="199"/>
      <c r="F268" s="1"/>
      <c r="G268" s="1"/>
      <c r="H268" s="1"/>
    </row>
    <row r="269" spans="1:8" ht="12.5" hidden="1" x14ac:dyDescent="0.25">
      <c r="A269" s="197"/>
      <c r="B269" s="199"/>
      <c r="C269" s="199"/>
      <c r="D269" s="199" t="s">
        <v>247</v>
      </c>
      <c r="E269" s="199"/>
      <c r="F269" s="1"/>
      <c r="G269" s="1"/>
      <c r="H269" s="1"/>
    </row>
    <row r="270" spans="1:8" ht="12.5" hidden="1" x14ac:dyDescent="0.25">
      <c r="A270" s="197"/>
      <c r="B270" s="199"/>
      <c r="C270" s="199"/>
      <c r="D270" s="199" t="s">
        <v>248</v>
      </c>
      <c r="E270" s="199"/>
      <c r="F270" s="1"/>
      <c r="G270" s="1"/>
      <c r="H270" s="1"/>
    </row>
    <row r="271" spans="1:8" ht="12.5" hidden="1" x14ac:dyDescent="0.25">
      <c r="A271" s="197"/>
      <c r="B271" s="199" t="s">
        <v>228</v>
      </c>
      <c r="C271" s="199">
        <v>1</v>
      </c>
      <c r="D271" s="199" t="s">
        <v>320</v>
      </c>
      <c r="E271" s="199"/>
      <c r="F271" s="1"/>
      <c r="G271" s="1"/>
      <c r="H271" s="1"/>
    </row>
    <row r="272" spans="1:8" ht="12.5" hidden="1" x14ac:dyDescent="0.25">
      <c r="A272" s="197"/>
      <c r="B272" s="199"/>
      <c r="C272" s="199"/>
      <c r="D272" s="199" t="s">
        <v>204</v>
      </c>
      <c r="E272" s="199"/>
      <c r="F272" s="1"/>
      <c r="G272" s="1"/>
      <c r="H272" s="1"/>
    </row>
    <row r="273" spans="1:8" ht="12.5" hidden="1" x14ac:dyDescent="0.25">
      <c r="A273" s="197"/>
      <c r="B273" s="199"/>
      <c r="C273" s="199"/>
      <c r="D273" s="199" t="s">
        <v>203</v>
      </c>
      <c r="E273" s="199"/>
      <c r="F273" s="1"/>
      <c r="G273" s="1"/>
      <c r="H273" s="1"/>
    </row>
    <row r="274" spans="1:8" ht="25" hidden="1" x14ac:dyDescent="0.25">
      <c r="A274" s="197"/>
      <c r="B274" s="205" t="s">
        <v>285</v>
      </c>
      <c r="C274" s="199">
        <v>1</v>
      </c>
      <c r="D274" s="199" t="s">
        <v>286</v>
      </c>
      <c r="E274" s="199"/>
      <c r="F274" s="1"/>
      <c r="G274" s="1"/>
      <c r="H274" s="1"/>
    </row>
    <row r="275" spans="1:8" hidden="1" x14ac:dyDescent="0.3">
      <c r="A275" s="197"/>
      <c r="B275" s="198"/>
      <c r="C275" s="199"/>
      <c r="D275" s="199"/>
      <c r="E275" s="199"/>
      <c r="F275" s="1"/>
      <c r="G275" s="1"/>
      <c r="H275" s="1"/>
    </row>
    <row r="276" spans="1:8" ht="12.5" hidden="1" x14ac:dyDescent="0.25">
      <c r="A276" s="199"/>
      <c r="B276" s="199" t="s">
        <v>334</v>
      </c>
      <c r="C276" s="199">
        <v>1</v>
      </c>
      <c r="D276" s="199" t="s">
        <v>320</v>
      </c>
      <c r="E276" s="199"/>
      <c r="F276" s="1"/>
      <c r="G276" s="1"/>
      <c r="H276" s="1"/>
    </row>
    <row r="277" spans="1:8" hidden="1" x14ac:dyDescent="0.3">
      <c r="A277" s="199"/>
      <c r="B277" s="198"/>
      <c r="C277" s="199"/>
      <c r="D277" s="199" t="s">
        <v>204</v>
      </c>
      <c r="E277" s="199"/>
    </row>
    <row r="278" spans="1:8" hidden="1" x14ac:dyDescent="0.3">
      <c r="A278" s="199"/>
      <c r="B278" s="198"/>
      <c r="C278" s="199"/>
      <c r="D278" s="199" t="s">
        <v>332</v>
      </c>
      <c r="E278" s="199"/>
    </row>
    <row r="279" spans="1:8" hidden="1" x14ac:dyDescent="0.3">
      <c r="A279" s="199"/>
      <c r="B279" s="198"/>
      <c r="C279" s="199"/>
      <c r="D279" s="199" t="s">
        <v>333</v>
      </c>
      <c r="E279" s="199"/>
    </row>
    <row r="280" spans="1:8" hidden="1" x14ac:dyDescent="0.3"/>
  </sheetData>
  <sheetProtection algorithmName="SHA-512" hashValue="K58J/0rVlpWV/RcsldcaVkkH7L0MQgNz/VartfQIsNciNSAZw4G68ym11bAlqdVWvxLl9FM5hMoJKP0sou7Xpw==" saltValue="cFG18qS3r73MkMpe8lvxIw==" spinCount="100000" sheet="1" selectLockedCells="1"/>
  <mergeCells count="111">
    <mergeCell ref="C11:H12"/>
    <mergeCell ref="C10:D10"/>
    <mergeCell ref="G56:M56"/>
    <mergeCell ref="G57:M57"/>
    <mergeCell ref="G58:M58"/>
    <mergeCell ref="G52:M52"/>
    <mergeCell ref="G50:M50"/>
    <mergeCell ref="C27:H28"/>
    <mergeCell ref="C29:H29"/>
    <mergeCell ref="I14:J14"/>
    <mergeCell ref="B46:C46"/>
    <mergeCell ref="B31:J31"/>
    <mergeCell ref="B38:E38"/>
    <mergeCell ref="G63:M63"/>
    <mergeCell ref="G64:M64"/>
    <mergeCell ref="G60:M60"/>
    <mergeCell ref="G61:M61"/>
    <mergeCell ref="G62:M62"/>
    <mergeCell ref="B62:C62"/>
    <mergeCell ref="B64:C64"/>
    <mergeCell ref="B60:C60"/>
    <mergeCell ref="B61:C61"/>
    <mergeCell ref="G59:M59"/>
    <mergeCell ref="B59:C59"/>
    <mergeCell ref="B56:B57"/>
    <mergeCell ref="D15:F15"/>
    <mergeCell ref="G53:M53"/>
    <mergeCell ref="G54:M54"/>
    <mergeCell ref="G55:M55"/>
    <mergeCell ref="D20:F20"/>
    <mergeCell ref="D23:F23"/>
    <mergeCell ref="D22:F22"/>
    <mergeCell ref="J18:K18"/>
    <mergeCell ref="B32:J32"/>
    <mergeCell ref="D25:F25"/>
    <mergeCell ref="I38:L38"/>
    <mergeCell ref="H20:J22"/>
    <mergeCell ref="G18:H18"/>
    <mergeCell ref="G51:M51"/>
    <mergeCell ref="G44:N44"/>
    <mergeCell ref="D50:E50"/>
    <mergeCell ref="G49:M49"/>
    <mergeCell ref="I15:J15"/>
    <mergeCell ref="D18:F18"/>
    <mergeCell ref="E45:L45"/>
    <mergeCell ref="B45:C45"/>
    <mergeCell ref="G65:M65"/>
    <mergeCell ref="G66:M66"/>
    <mergeCell ref="F115:I115"/>
    <mergeCell ref="B65:F65"/>
    <mergeCell ref="B85:C85"/>
    <mergeCell ref="H116:K116"/>
    <mergeCell ref="B83:C83"/>
    <mergeCell ref="B80:C80"/>
    <mergeCell ref="B91:F91"/>
    <mergeCell ref="F76:H76"/>
    <mergeCell ref="F75:H75"/>
    <mergeCell ref="D78:E78"/>
    <mergeCell ref="B87:C87"/>
    <mergeCell ref="B67:F67"/>
    <mergeCell ref="B78:C78"/>
    <mergeCell ref="B88:C88"/>
    <mergeCell ref="F78:I78"/>
    <mergeCell ref="B81:D81"/>
    <mergeCell ref="F82:I82"/>
    <mergeCell ref="B104:C104"/>
    <mergeCell ref="B84:C84"/>
    <mergeCell ref="A1:B2"/>
    <mergeCell ref="C9:H9"/>
    <mergeCell ref="I41:L41"/>
    <mergeCell ref="I42:L42"/>
    <mergeCell ref="D19:F19"/>
    <mergeCell ref="H19:J19"/>
    <mergeCell ref="D26:F26"/>
    <mergeCell ref="D21:F21"/>
    <mergeCell ref="D17:F17"/>
    <mergeCell ref="B34:E34"/>
    <mergeCell ref="D24:F24"/>
    <mergeCell ref="B35:C35"/>
    <mergeCell ref="H1:H3"/>
    <mergeCell ref="C1:G2"/>
    <mergeCell ref="G34:L34"/>
    <mergeCell ref="G35:L35"/>
    <mergeCell ref="I36:L36"/>
    <mergeCell ref="I40:L40"/>
    <mergeCell ref="I39:L39"/>
    <mergeCell ref="I37:L37"/>
    <mergeCell ref="D4:G6"/>
    <mergeCell ref="I8:J8"/>
    <mergeCell ref="D14:F14"/>
    <mergeCell ref="E10:H10"/>
    <mergeCell ref="G177:I177"/>
    <mergeCell ref="G176:I176"/>
    <mergeCell ref="F107:K107"/>
    <mergeCell ref="B153:D153"/>
    <mergeCell ref="B154:D154"/>
    <mergeCell ref="B168:C168"/>
    <mergeCell ref="F130:I130"/>
    <mergeCell ref="F171:I172"/>
    <mergeCell ref="B137:E137"/>
    <mergeCell ref="F135:L135"/>
    <mergeCell ref="F132:H132"/>
    <mergeCell ref="F120:H120"/>
    <mergeCell ref="F143:I143"/>
    <mergeCell ref="F140:J140"/>
    <mergeCell ref="F147:J147"/>
    <mergeCell ref="F144:H144"/>
    <mergeCell ref="F151:H151"/>
    <mergeCell ref="F163:H163"/>
    <mergeCell ref="B165:E166"/>
    <mergeCell ref="F150:K150"/>
  </mergeCells>
  <phoneticPr fontId="3" type="noConversion"/>
  <conditionalFormatting sqref="E115 E143 E150">
    <cfRule type="cellIs" dxfId="1" priority="4" stopIfTrue="1" operator="equal">
      <formula>0</formula>
    </cfRule>
  </conditionalFormatting>
  <conditionalFormatting sqref="E130">
    <cfRule type="cellIs" dxfId="0" priority="1" stopIfTrue="1" operator="equal">
      <formula>0</formula>
    </cfRule>
  </conditionalFormatting>
  <dataValidations xWindow="313" yWindow="514" count="5">
    <dataValidation type="decimal" allowBlank="1" showInputMessage="1" showErrorMessage="1" error="Numbers only, do not include letters please. If not applicable, leave blank." sqref="D139:D142 D96:D99 D146:D149 D158:D164" xr:uid="{00000000-0002-0000-0000-000000000000}">
      <formula1>0</formula1>
      <formula2>100000</formula2>
    </dataValidation>
    <dataValidation type="whole" allowBlank="1" showInputMessage="1" showErrorMessage="1" error="Numbers only, do not include letters please. If not applicable, leave blank." sqref="D135 D120:D122 D102" xr:uid="{00000000-0002-0000-0000-000001000000}">
      <formula1>0</formula1>
      <formula2>100</formula2>
    </dataValidation>
    <dataValidation type="decimal" allowBlank="1" showInputMessage="1" showErrorMessage="1" error="Numbers only, do not include letters please. If not applicable, leave blank." sqref="D110:D114 D107 D123:D129" xr:uid="{00000000-0002-0000-0000-000002000000}">
      <formula1>0</formula1>
      <formula2>10000</formula2>
    </dataValidation>
    <dataValidation type="decimal" allowBlank="1" showInputMessage="1" showErrorMessage="1" error="Numbers only, do not include letters please. If not applicable, leave blank." sqref="D48:D49 D83:D86 D71:D77 D52:D64" xr:uid="{00000000-0002-0000-0000-000003000000}">
      <formula1>0</formula1>
      <formula2>1000000</formula2>
    </dataValidation>
    <dataValidation type="decimal" allowBlank="1" showInputMessage="1" showErrorMessage="1" errorTitle="text" error="Do not include letters please. If not applicable, leave blank." sqref="D37 D39:D44" xr:uid="{00000000-0002-0000-0000-000004000000}">
      <formula1>0</formula1>
      <formula2>1000000</formula2>
    </dataValidation>
  </dataValidations>
  <hyperlinks>
    <hyperlink ref="B86:C86" r:id="rId1" display="(see info &amp; drawings)" xr:uid="{00000000-0004-0000-0000-000000000000}"/>
    <hyperlink ref="H20:J21" location="'Data Protection'!A1" display="I have read the Data Protection policy (click to read in separate sheet) and agree to receive emails from Seahorse Rating Ltd and Member Partners (tick)" xr:uid="{00000000-0004-0000-0000-000001000000}"/>
    <hyperlink ref="E7" r:id="rId2" display="IRC 2021 RULES" xr:uid="{00000000-0004-0000-0000-000002000000}"/>
    <hyperlink ref="F85:I85" r:id="rId3" display="Including backstay(s), click to see drawings in Rig &amp; Sails section" xr:uid="{DDE3C677-61CD-41EA-BBB7-D4F5CC5039F6}"/>
    <hyperlink ref="E119" r:id="rId4" display="See this advice" xr:uid="{9BC9C7CB-9CAF-4C42-B013-02644D160D7E}"/>
  </hyperlinks>
  <pageMargins left="0.35433070866141736" right="0.39370078740157483" top="0.19685039370078741" bottom="0.19685039370078741" header="0.51181102362204722" footer="0.51181102362204722"/>
  <pageSetup paperSize="9" scale="93" orientation="portrait" horizontalDpi="360" verticalDpi="360" r:id="rId5"/>
  <headerFooter alignWithMargins="0"/>
  <drawing r:id="rId6"/>
  <legacyDrawing r:id="rId7"/>
  <mc:AlternateContent xmlns:mc="http://schemas.openxmlformats.org/markup-compatibility/2006">
    <mc:Choice Requires="x14">
      <controls>
        <mc:AlternateContent xmlns:mc="http://schemas.openxmlformats.org/markup-compatibility/2006">
          <mc:Choice Requires="x14">
            <control shapeId="1026" r:id="rId8" name="Check Box 2">
              <controlPr locked="0" defaultSize="0" autoFill="0" autoLine="0" autoPict="0">
                <anchor moveWithCells="1">
                  <from>
                    <xdr:col>6</xdr:col>
                    <xdr:colOff>44450</xdr:colOff>
                    <xdr:row>7</xdr:row>
                    <xdr:rowOff>215900</xdr:rowOff>
                  </from>
                  <to>
                    <xdr:col>7</xdr:col>
                    <xdr:colOff>419100</xdr:colOff>
                    <xdr:row>8</xdr:row>
                    <xdr:rowOff>209550</xdr:rowOff>
                  </to>
                </anchor>
              </controlPr>
            </control>
          </mc:Choice>
        </mc:AlternateContent>
        <mc:AlternateContent xmlns:mc="http://schemas.openxmlformats.org/markup-compatibility/2006">
          <mc:Choice Requires="x14">
            <control shapeId="1027" r:id="rId9" name="Check Box 3">
              <controlPr locked="0" defaultSize="0" autoFill="0" autoLine="0" autoPict="0">
                <anchor moveWithCells="1">
                  <from>
                    <xdr:col>4</xdr:col>
                    <xdr:colOff>527050</xdr:colOff>
                    <xdr:row>36</xdr:row>
                    <xdr:rowOff>76200</xdr:rowOff>
                  </from>
                  <to>
                    <xdr:col>4</xdr:col>
                    <xdr:colOff>869950</xdr:colOff>
                    <xdr:row>38</xdr:row>
                    <xdr:rowOff>88900</xdr:rowOff>
                  </to>
                </anchor>
              </controlPr>
            </control>
          </mc:Choice>
        </mc:AlternateContent>
        <mc:AlternateContent xmlns:mc="http://schemas.openxmlformats.org/markup-compatibility/2006">
          <mc:Choice Requires="x14">
            <control shapeId="1033" r:id="rId10" name="Drop Down 9">
              <controlPr defaultSize="0" autoLine="0" autoPict="0">
                <anchor moveWithCells="1">
                  <from>
                    <xdr:col>2</xdr:col>
                    <xdr:colOff>844550</xdr:colOff>
                    <xdr:row>76</xdr:row>
                    <xdr:rowOff>133350</xdr:rowOff>
                  </from>
                  <to>
                    <xdr:col>4</xdr:col>
                    <xdr:colOff>1333500</xdr:colOff>
                    <xdr:row>78</xdr:row>
                    <xdr:rowOff>12700</xdr:rowOff>
                  </to>
                </anchor>
              </controlPr>
            </control>
          </mc:Choice>
        </mc:AlternateContent>
        <mc:AlternateContent xmlns:mc="http://schemas.openxmlformats.org/markup-compatibility/2006">
          <mc:Choice Requires="x14">
            <control shapeId="1035" r:id="rId11" name="Drop Down 11">
              <controlPr locked="0" defaultSize="0" autoLine="0" autoPict="0">
                <anchor moveWithCells="1">
                  <from>
                    <xdr:col>3</xdr:col>
                    <xdr:colOff>0</xdr:colOff>
                    <xdr:row>103</xdr:row>
                    <xdr:rowOff>120650</xdr:rowOff>
                  </from>
                  <to>
                    <xdr:col>4</xdr:col>
                    <xdr:colOff>876300</xdr:colOff>
                    <xdr:row>103</xdr:row>
                    <xdr:rowOff>323850</xdr:rowOff>
                  </to>
                </anchor>
              </controlPr>
            </control>
          </mc:Choice>
        </mc:AlternateContent>
        <mc:AlternateContent xmlns:mc="http://schemas.openxmlformats.org/markup-compatibility/2006">
          <mc:Choice Requires="x14">
            <control shapeId="1066" r:id="rId12" name="Drop Down 42">
              <controlPr defaultSize="0" autoLine="0" autoPict="0">
                <anchor moveWithCells="1">
                  <from>
                    <xdr:col>3</xdr:col>
                    <xdr:colOff>0</xdr:colOff>
                    <xdr:row>87</xdr:row>
                    <xdr:rowOff>0</xdr:rowOff>
                  </from>
                  <to>
                    <xdr:col>5</xdr:col>
                    <xdr:colOff>0</xdr:colOff>
                    <xdr:row>87</xdr:row>
                    <xdr:rowOff>184150</xdr:rowOff>
                  </to>
                </anchor>
              </controlPr>
            </control>
          </mc:Choice>
        </mc:AlternateContent>
        <mc:AlternateContent xmlns:mc="http://schemas.openxmlformats.org/markup-compatibility/2006">
          <mc:Choice Requires="x14">
            <control shapeId="1082" r:id="rId13" name="Check Box 58">
              <controlPr locked="0" defaultSize="0" autoFill="0" autoLine="0" autoPict="0">
                <anchor moveWithCells="1" sizeWithCells="1">
                  <from>
                    <xdr:col>4</xdr:col>
                    <xdr:colOff>819150</xdr:colOff>
                    <xdr:row>151</xdr:row>
                    <xdr:rowOff>69850</xdr:rowOff>
                  </from>
                  <to>
                    <xdr:col>4</xdr:col>
                    <xdr:colOff>1143000</xdr:colOff>
                    <xdr:row>153</xdr:row>
                    <xdr:rowOff>114300</xdr:rowOff>
                  </to>
                </anchor>
              </controlPr>
            </control>
          </mc:Choice>
        </mc:AlternateContent>
        <mc:AlternateContent xmlns:mc="http://schemas.openxmlformats.org/markup-compatibility/2006">
          <mc:Choice Requires="x14">
            <control shapeId="1083" r:id="rId14" name="Check Box 59">
              <controlPr locked="0" defaultSize="0" autoFill="0" autoLine="0" autoPict="0">
                <anchor moveWithCells="1" sizeWithCells="1">
                  <from>
                    <xdr:col>4</xdr:col>
                    <xdr:colOff>819150</xdr:colOff>
                    <xdr:row>152</xdr:row>
                    <xdr:rowOff>133350</xdr:rowOff>
                  </from>
                  <to>
                    <xdr:col>4</xdr:col>
                    <xdr:colOff>1143000</xdr:colOff>
                    <xdr:row>154</xdr:row>
                    <xdr:rowOff>19050</xdr:rowOff>
                  </to>
                </anchor>
              </controlPr>
            </control>
          </mc:Choice>
        </mc:AlternateContent>
        <mc:AlternateContent xmlns:mc="http://schemas.openxmlformats.org/markup-compatibility/2006">
          <mc:Choice Requires="x14">
            <control shapeId="1199" r:id="rId15" name="Drop Down 175">
              <controlPr defaultSize="0" autoLine="0" autoPict="0">
                <anchor moveWithCells="1">
                  <from>
                    <xdr:col>3</xdr:col>
                    <xdr:colOff>6350</xdr:colOff>
                    <xdr:row>49</xdr:row>
                    <xdr:rowOff>19050</xdr:rowOff>
                  </from>
                  <to>
                    <xdr:col>4</xdr:col>
                    <xdr:colOff>1327150</xdr:colOff>
                    <xdr:row>49</xdr:row>
                    <xdr:rowOff>203200</xdr:rowOff>
                  </to>
                </anchor>
              </controlPr>
            </control>
          </mc:Choice>
        </mc:AlternateContent>
        <mc:AlternateContent xmlns:mc="http://schemas.openxmlformats.org/markup-compatibility/2006">
          <mc:Choice Requires="x14">
            <control shapeId="1210" r:id="rId16" name="Drop Down 186">
              <controlPr locked="0" defaultSize="0" autoLine="0" autoPict="0">
                <anchor moveWithCells="1">
                  <from>
                    <xdr:col>3</xdr:col>
                    <xdr:colOff>0</xdr:colOff>
                    <xdr:row>50</xdr:row>
                    <xdr:rowOff>12700</xdr:rowOff>
                  </from>
                  <to>
                    <xdr:col>4</xdr:col>
                    <xdr:colOff>495300</xdr:colOff>
                    <xdr:row>50</xdr:row>
                    <xdr:rowOff>171450</xdr:rowOff>
                  </to>
                </anchor>
              </controlPr>
            </control>
          </mc:Choice>
        </mc:AlternateContent>
        <mc:AlternateContent xmlns:mc="http://schemas.openxmlformats.org/markup-compatibility/2006">
          <mc:Choice Requires="x14">
            <control shapeId="1215" r:id="rId17" name="Check Box 191">
              <controlPr locked="0" defaultSize="0" autoFill="0" autoLine="0" autoPict="0">
                <anchor moveWithCells="1">
                  <from>
                    <xdr:col>6</xdr:col>
                    <xdr:colOff>38100</xdr:colOff>
                    <xdr:row>35</xdr:row>
                    <xdr:rowOff>38100</xdr:rowOff>
                  </from>
                  <to>
                    <xdr:col>7</xdr:col>
                    <xdr:colOff>412750</xdr:colOff>
                    <xdr:row>36</xdr:row>
                    <xdr:rowOff>57150</xdr:rowOff>
                  </to>
                </anchor>
              </controlPr>
            </control>
          </mc:Choice>
        </mc:AlternateContent>
        <mc:AlternateContent xmlns:mc="http://schemas.openxmlformats.org/markup-compatibility/2006">
          <mc:Choice Requires="x14">
            <control shapeId="1216" r:id="rId18" name="Check Box 192">
              <controlPr locked="0" defaultSize="0" autoFill="0" autoLine="0" autoPict="0">
                <anchor moveWithCells="1">
                  <from>
                    <xdr:col>6</xdr:col>
                    <xdr:colOff>38100</xdr:colOff>
                    <xdr:row>36</xdr:row>
                    <xdr:rowOff>12700</xdr:rowOff>
                  </from>
                  <to>
                    <xdr:col>7</xdr:col>
                    <xdr:colOff>412750</xdr:colOff>
                    <xdr:row>37</xdr:row>
                    <xdr:rowOff>76200</xdr:rowOff>
                  </to>
                </anchor>
              </controlPr>
            </control>
          </mc:Choice>
        </mc:AlternateContent>
        <mc:AlternateContent xmlns:mc="http://schemas.openxmlformats.org/markup-compatibility/2006">
          <mc:Choice Requires="x14">
            <control shapeId="1217" r:id="rId19" name="Check Box 193">
              <controlPr locked="0" defaultSize="0" autoFill="0" autoLine="0" autoPict="0">
                <anchor moveWithCells="1">
                  <from>
                    <xdr:col>6</xdr:col>
                    <xdr:colOff>38100</xdr:colOff>
                    <xdr:row>37</xdr:row>
                    <xdr:rowOff>12700</xdr:rowOff>
                  </from>
                  <to>
                    <xdr:col>7</xdr:col>
                    <xdr:colOff>412750</xdr:colOff>
                    <xdr:row>38</xdr:row>
                    <xdr:rowOff>76200</xdr:rowOff>
                  </to>
                </anchor>
              </controlPr>
            </control>
          </mc:Choice>
        </mc:AlternateContent>
        <mc:AlternateContent xmlns:mc="http://schemas.openxmlformats.org/markup-compatibility/2006">
          <mc:Choice Requires="x14">
            <control shapeId="1218" r:id="rId20" name="Check Box 194">
              <controlPr locked="0" defaultSize="0" autoFill="0" autoLine="0" autoPict="0">
                <anchor moveWithCells="1">
                  <from>
                    <xdr:col>6</xdr:col>
                    <xdr:colOff>44450</xdr:colOff>
                    <xdr:row>39</xdr:row>
                    <xdr:rowOff>0</xdr:rowOff>
                  </from>
                  <to>
                    <xdr:col>7</xdr:col>
                    <xdr:colOff>419100</xdr:colOff>
                    <xdr:row>40</xdr:row>
                    <xdr:rowOff>69850</xdr:rowOff>
                  </to>
                </anchor>
              </controlPr>
            </control>
          </mc:Choice>
        </mc:AlternateContent>
        <mc:AlternateContent xmlns:mc="http://schemas.openxmlformats.org/markup-compatibility/2006">
          <mc:Choice Requires="x14">
            <control shapeId="1219" r:id="rId21" name="Check Box 195">
              <controlPr locked="0" defaultSize="0" autoFill="0" autoLine="0" autoPict="0">
                <anchor moveWithCells="1">
                  <from>
                    <xdr:col>6</xdr:col>
                    <xdr:colOff>44450</xdr:colOff>
                    <xdr:row>40</xdr:row>
                    <xdr:rowOff>152400</xdr:rowOff>
                  </from>
                  <to>
                    <xdr:col>7</xdr:col>
                    <xdr:colOff>419100</xdr:colOff>
                    <xdr:row>42</xdr:row>
                    <xdr:rowOff>12700</xdr:rowOff>
                  </to>
                </anchor>
              </controlPr>
            </control>
          </mc:Choice>
        </mc:AlternateContent>
        <mc:AlternateContent xmlns:mc="http://schemas.openxmlformats.org/markup-compatibility/2006">
          <mc:Choice Requires="x14">
            <control shapeId="1220" r:id="rId22" name="Check Box 196">
              <controlPr locked="0" defaultSize="0" autoFill="0" autoLine="0" autoPict="0">
                <anchor moveWithCells="1">
                  <from>
                    <xdr:col>6</xdr:col>
                    <xdr:colOff>38100</xdr:colOff>
                    <xdr:row>38</xdr:row>
                    <xdr:rowOff>6350</xdr:rowOff>
                  </from>
                  <to>
                    <xdr:col>7</xdr:col>
                    <xdr:colOff>412750</xdr:colOff>
                    <xdr:row>39</xdr:row>
                    <xdr:rowOff>69850</xdr:rowOff>
                  </to>
                </anchor>
              </controlPr>
            </control>
          </mc:Choice>
        </mc:AlternateContent>
        <mc:AlternateContent xmlns:mc="http://schemas.openxmlformats.org/markup-compatibility/2006">
          <mc:Choice Requires="x14">
            <control shapeId="1221" r:id="rId23" name="Check Box 197">
              <controlPr locked="0" defaultSize="0" autoFill="0" autoLine="0" autoPict="0">
                <anchor moveWithCells="1">
                  <from>
                    <xdr:col>6</xdr:col>
                    <xdr:colOff>44450</xdr:colOff>
                    <xdr:row>40</xdr:row>
                    <xdr:rowOff>0</xdr:rowOff>
                  </from>
                  <to>
                    <xdr:col>7</xdr:col>
                    <xdr:colOff>571500</xdr:colOff>
                    <xdr:row>41</xdr:row>
                    <xdr:rowOff>57150</xdr:rowOff>
                  </to>
                </anchor>
              </controlPr>
            </control>
          </mc:Choice>
        </mc:AlternateContent>
        <mc:AlternateContent xmlns:mc="http://schemas.openxmlformats.org/markup-compatibility/2006">
          <mc:Choice Requires="x14">
            <control shapeId="1223" r:id="rId24" name="Drop Down 199">
              <controlPr defaultSize="0" autoLine="0" autoPict="0">
                <anchor moveWithCells="1">
                  <from>
                    <xdr:col>3</xdr:col>
                    <xdr:colOff>0</xdr:colOff>
                    <xdr:row>85</xdr:row>
                    <xdr:rowOff>139700</xdr:rowOff>
                  </from>
                  <to>
                    <xdr:col>5</xdr:col>
                    <xdr:colOff>0</xdr:colOff>
                    <xdr:row>86</xdr:row>
                    <xdr:rowOff>165100</xdr:rowOff>
                  </to>
                </anchor>
              </controlPr>
            </control>
          </mc:Choice>
        </mc:AlternateContent>
        <mc:AlternateContent xmlns:mc="http://schemas.openxmlformats.org/markup-compatibility/2006">
          <mc:Choice Requires="x14">
            <control shapeId="1232" r:id="rId25" name="Drop Down 208">
              <controlPr locked="0" defaultSize="0" autoLine="0" autoPict="0">
                <anchor moveWithCells="1">
                  <from>
                    <xdr:col>3</xdr:col>
                    <xdr:colOff>12700</xdr:colOff>
                    <xdr:row>62</xdr:row>
                    <xdr:rowOff>139700</xdr:rowOff>
                  </from>
                  <to>
                    <xdr:col>4</xdr:col>
                    <xdr:colOff>514350</xdr:colOff>
                    <xdr:row>64</xdr:row>
                    <xdr:rowOff>0</xdr:rowOff>
                  </to>
                </anchor>
              </controlPr>
            </control>
          </mc:Choice>
        </mc:AlternateContent>
        <mc:AlternateContent xmlns:mc="http://schemas.openxmlformats.org/markup-compatibility/2006">
          <mc:Choice Requires="x14">
            <control shapeId="1234" r:id="rId26" name="Drop Down 210">
              <controlPr locked="0" defaultSize="0" autoLine="0" autoPict="0">
                <anchor moveWithCells="1">
                  <from>
                    <xdr:col>3</xdr:col>
                    <xdr:colOff>6350</xdr:colOff>
                    <xdr:row>57</xdr:row>
                    <xdr:rowOff>139700</xdr:rowOff>
                  </from>
                  <to>
                    <xdr:col>5</xdr:col>
                    <xdr:colOff>50800</xdr:colOff>
                    <xdr:row>59</xdr:row>
                    <xdr:rowOff>0</xdr:rowOff>
                  </to>
                </anchor>
              </controlPr>
            </control>
          </mc:Choice>
        </mc:AlternateContent>
        <mc:AlternateContent xmlns:mc="http://schemas.openxmlformats.org/markup-compatibility/2006">
          <mc:Choice Requires="x14">
            <control shapeId="1271" r:id="rId27" name="Check Box 247">
              <controlPr locked="0" defaultSize="0" autoFill="0" autoLine="0" autoPict="0">
                <anchor moveWithCells="1">
                  <from>
                    <xdr:col>6</xdr:col>
                    <xdr:colOff>571500</xdr:colOff>
                    <xdr:row>19</xdr:row>
                    <xdr:rowOff>6350</xdr:rowOff>
                  </from>
                  <to>
                    <xdr:col>6</xdr:col>
                    <xdr:colOff>762000</xdr:colOff>
                    <xdr:row>20</xdr:row>
                    <xdr:rowOff>88900</xdr:rowOff>
                  </to>
                </anchor>
              </controlPr>
            </control>
          </mc:Choice>
        </mc:AlternateContent>
        <mc:AlternateContent xmlns:mc="http://schemas.openxmlformats.org/markup-compatibility/2006">
          <mc:Choice Requires="x14">
            <control shapeId="1274" r:id="rId28" name="Drop Down 250">
              <controlPr locked="0" defaultSize="0" autoLine="0" autoPict="0">
                <anchor moveWithCells="1">
                  <from>
                    <xdr:col>4</xdr:col>
                    <xdr:colOff>88900</xdr:colOff>
                    <xdr:row>80</xdr:row>
                    <xdr:rowOff>101600</xdr:rowOff>
                  </from>
                  <to>
                    <xdr:col>4</xdr:col>
                    <xdr:colOff>1193800</xdr:colOff>
                    <xdr:row>80</xdr:row>
                    <xdr:rowOff>279400</xdr:rowOff>
                  </to>
                </anchor>
              </controlPr>
            </control>
          </mc:Choice>
        </mc:AlternateContent>
        <mc:AlternateContent xmlns:mc="http://schemas.openxmlformats.org/markup-compatibility/2006">
          <mc:Choice Requires="x14">
            <control shapeId="1275" r:id="rId29" name="Drop Down 251">
              <controlPr defaultSize="0" autoLine="0" autoPict="0">
                <anchor moveWithCells="1">
                  <from>
                    <xdr:col>3</xdr:col>
                    <xdr:colOff>0</xdr:colOff>
                    <xdr:row>88</xdr:row>
                    <xdr:rowOff>0</xdr:rowOff>
                  </from>
                  <to>
                    <xdr:col>5</xdr:col>
                    <xdr:colOff>0</xdr:colOff>
                    <xdr:row>88</xdr:row>
                    <xdr:rowOff>184150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4"/>
  <sheetViews>
    <sheetView showGridLines="0" workbookViewId="0">
      <selection activeCell="A4" sqref="A4"/>
    </sheetView>
  </sheetViews>
  <sheetFormatPr defaultRowHeight="12.5" x14ac:dyDescent="0.25"/>
  <cols>
    <col min="1" max="1" width="69.7265625" customWidth="1"/>
  </cols>
  <sheetData>
    <row r="1" spans="1:6" ht="13" x14ac:dyDescent="0.3">
      <c r="A1" s="3" t="s">
        <v>278</v>
      </c>
      <c r="B1" s="159"/>
      <c r="C1" s="159"/>
      <c r="D1" s="159"/>
      <c r="E1" s="159"/>
      <c r="F1" s="160"/>
    </row>
    <row r="2" spans="1:6" ht="100" x14ac:dyDescent="0.25">
      <c r="A2" s="33" t="s">
        <v>279</v>
      </c>
    </row>
    <row r="3" spans="1:6" ht="63.5" x14ac:dyDescent="0.3">
      <c r="A3" s="161" t="s">
        <v>280</v>
      </c>
    </row>
    <row r="4" spans="1:6" ht="23" x14ac:dyDescent="0.25">
      <c r="A4" s="162" t="s">
        <v>350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H19"/>
  <sheetViews>
    <sheetView topLeftCell="CE1" workbookViewId="0">
      <selection activeCell="CD1" sqref="A1:CD1048576"/>
    </sheetView>
  </sheetViews>
  <sheetFormatPr defaultColWidth="23.08984375" defaultRowHeight="12.5" x14ac:dyDescent="0.25"/>
  <cols>
    <col min="1" max="80" width="0" hidden="1" customWidth="1"/>
    <col min="81" max="82" width="0" style="49" hidden="1" customWidth="1"/>
  </cols>
  <sheetData>
    <row r="1" spans="1:86" ht="13" x14ac:dyDescent="0.3">
      <c r="A1" t="s">
        <v>61</v>
      </c>
      <c r="B1" t="s">
        <v>62</v>
      </c>
      <c r="C1" t="s">
        <v>63</v>
      </c>
      <c r="D1" t="s">
        <v>64</v>
      </c>
      <c r="E1" t="s">
        <v>66</v>
      </c>
      <c r="F1" t="s">
        <v>65</v>
      </c>
      <c r="G1" t="s">
        <v>94</v>
      </c>
      <c r="H1" t="s">
        <v>69</v>
      </c>
      <c r="I1" t="s">
        <v>70</v>
      </c>
      <c r="J1" t="s">
        <v>71</v>
      </c>
      <c r="K1" s="50" t="s">
        <v>72</v>
      </c>
      <c r="L1" s="50" t="s">
        <v>73</v>
      </c>
      <c r="M1" t="s">
        <v>74</v>
      </c>
      <c r="N1" t="s">
        <v>10</v>
      </c>
      <c r="O1" t="s">
        <v>11</v>
      </c>
      <c r="P1" t="s">
        <v>13</v>
      </c>
      <c r="Q1" t="s">
        <v>12</v>
      </c>
      <c r="R1" s="19" t="s">
        <v>75</v>
      </c>
      <c r="S1" t="s">
        <v>136</v>
      </c>
      <c r="T1" s="19" t="s">
        <v>157</v>
      </c>
      <c r="U1" t="s">
        <v>137</v>
      </c>
      <c r="V1" t="s">
        <v>138</v>
      </c>
      <c r="W1" t="s">
        <v>139</v>
      </c>
      <c r="X1" t="s">
        <v>140</v>
      </c>
      <c r="Y1" s="92" t="s">
        <v>356</v>
      </c>
      <c r="Z1" t="s">
        <v>76</v>
      </c>
      <c r="AA1" t="s">
        <v>77</v>
      </c>
      <c r="AB1" t="s">
        <v>15</v>
      </c>
      <c r="AC1" t="s">
        <v>78</v>
      </c>
      <c r="AD1" t="s">
        <v>36</v>
      </c>
      <c r="AE1" t="s">
        <v>33</v>
      </c>
      <c r="AF1" t="s">
        <v>109</v>
      </c>
      <c r="AG1" t="s">
        <v>106</v>
      </c>
      <c r="AH1" s="50" t="s">
        <v>345</v>
      </c>
      <c r="AI1" s="92" t="s">
        <v>357</v>
      </c>
      <c r="AJ1" t="s">
        <v>81</v>
      </c>
      <c r="AK1" t="s">
        <v>80</v>
      </c>
      <c r="AL1" t="s">
        <v>79</v>
      </c>
      <c r="AM1" t="s">
        <v>82</v>
      </c>
      <c r="AN1" s="50" t="s">
        <v>83</v>
      </c>
      <c r="AO1" s="92" t="s">
        <v>359</v>
      </c>
      <c r="AP1" t="s">
        <v>88</v>
      </c>
      <c r="AQ1" t="s">
        <v>89</v>
      </c>
      <c r="AR1" t="s">
        <v>90</v>
      </c>
      <c r="AS1" t="s">
        <v>91</v>
      </c>
      <c r="AT1" s="92" t="s">
        <v>360</v>
      </c>
      <c r="AU1" t="s">
        <v>84</v>
      </c>
      <c r="AV1" t="s">
        <v>85</v>
      </c>
      <c r="AW1" t="s">
        <v>86</v>
      </c>
      <c r="AX1" t="s">
        <v>87</v>
      </c>
      <c r="AY1" s="50" t="s">
        <v>22</v>
      </c>
      <c r="AZ1" t="s">
        <v>29</v>
      </c>
      <c r="BA1" t="s">
        <v>30</v>
      </c>
      <c r="BB1" s="92" t="s">
        <v>361</v>
      </c>
      <c r="BC1" t="s">
        <v>92</v>
      </c>
      <c r="BD1" t="s">
        <v>93</v>
      </c>
      <c r="BE1" t="s">
        <v>110</v>
      </c>
      <c r="BF1" s="50" t="s">
        <v>312</v>
      </c>
      <c r="BG1" s="19" t="s">
        <v>153</v>
      </c>
      <c r="BH1" s="19" t="s">
        <v>154</v>
      </c>
      <c r="BI1" s="19" t="s">
        <v>252</v>
      </c>
      <c r="BJ1" s="19" t="s">
        <v>235</v>
      </c>
      <c r="BK1" s="19" t="s">
        <v>238</v>
      </c>
      <c r="BL1" s="19" t="s">
        <v>239</v>
      </c>
      <c r="BM1" s="19" t="s">
        <v>219</v>
      </c>
      <c r="BN1" s="19" t="s">
        <v>14</v>
      </c>
      <c r="BO1" s="19" t="s">
        <v>220</v>
      </c>
      <c r="BP1" s="19" t="s">
        <v>240</v>
      </c>
      <c r="BQ1" s="92" t="s">
        <v>358</v>
      </c>
      <c r="BR1" s="19" t="s">
        <v>208</v>
      </c>
      <c r="BS1" s="19" t="s">
        <v>209</v>
      </c>
      <c r="BT1" s="19" t="s">
        <v>221</v>
      </c>
      <c r="BU1" s="19" t="s">
        <v>222</v>
      </c>
      <c r="BV1" s="19" t="s">
        <v>223</v>
      </c>
      <c r="BW1" s="19" t="s">
        <v>224</v>
      </c>
      <c r="BX1" s="19" t="s">
        <v>225</v>
      </c>
      <c r="BY1" s="19" t="s">
        <v>234</v>
      </c>
      <c r="BZ1" s="19" t="s">
        <v>174</v>
      </c>
      <c r="CA1" s="19" t="s">
        <v>282</v>
      </c>
      <c r="CB1" s="19" t="s">
        <v>305</v>
      </c>
      <c r="CC1" s="190" t="s">
        <v>322</v>
      </c>
      <c r="CD1" s="190" t="s">
        <v>335</v>
      </c>
      <c r="CE1" s="44" t="s">
        <v>67</v>
      </c>
      <c r="CF1" s="44" t="s">
        <v>68</v>
      </c>
      <c r="CH1" s="50" t="s">
        <v>315</v>
      </c>
    </row>
    <row r="2" spans="1:86" x14ac:dyDescent="0.25">
      <c r="A2" s="14" t="str">
        <f>IF(OR(Application!D37="",Application!D193=FALSE),"donotimport",ROUND(Application!D37,2))</f>
        <v>donotimport</v>
      </c>
      <c r="B2" s="14" t="str">
        <f>IF(Application!$D39="","donotimport",ROUND(Application!$D39,2))</f>
        <v>donotimport</v>
      </c>
      <c r="C2" s="14" t="str">
        <f>IF(Application!$D40="","donotimport",ROUND(Application!$D40,2))</f>
        <v>donotimport</v>
      </c>
      <c r="D2" s="14" t="str">
        <f>IF(Application!$D41="","donotimport",ROUND(Application!$D41,2))</f>
        <v>donotimport</v>
      </c>
      <c r="E2" s="14" t="str">
        <f>IF(Application!$D42="","donotimport",ROUND(Application!$D42,2))</f>
        <v>donotimport</v>
      </c>
      <c r="F2" s="14" t="str">
        <f>IF(Application!$D43="","donotimport",ROUND(Application!$D43,2))</f>
        <v>donotimport</v>
      </c>
      <c r="G2" s="51" t="str">
        <f>IF(Application!$D44="","donotimport",ROUND(Application!$D44,0))</f>
        <v>donotimport</v>
      </c>
      <c r="H2" s="51" t="str">
        <f>IF(Application!$D48="","donotimport",ROUND(Application!$D48,0))</f>
        <v>donotimport</v>
      </c>
      <c r="I2" s="14" t="str">
        <f>IF(Application!$D53="","donotimport",ROUND(Application!$D53,2))</f>
        <v>donotimport</v>
      </c>
      <c r="J2" s="14" t="str">
        <f>IF(Application!$D54="","donotimport",ROUND(Application!$D54,2))</f>
        <v>donotimport</v>
      </c>
      <c r="K2" s="14" t="str">
        <f>IF(Application!$D56="","donotimport",ROUND(Application!$D56,2))</f>
        <v>donotimport</v>
      </c>
      <c r="L2" s="14" t="str">
        <f>IF(Application!$D57="","donotimport",ROUND(Application!$D57,2))</f>
        <v>donotimport</v>
      </c>
      <c r="M2" s="51" t="str">
        <f>IF(Application!$D49="","donotimport",ROUND(Application!$D49,0))</f>
        <v>donotimport</v>
      </c>
      <c r="N2" s="14" t="str">
        <f>IF(Application!$D71="","donotimport",ROUND(Application!$D71,2))</f>
        <v>donotimport</v>
      </c>
      <c r="O2" s="14" t="str">
        <f>IF(Application!$D72="","donotimport",ROUND(Application!$D72,2))</f>
        <v>donotimport</v>
      </c>
      <c r="P2" s="14" t="str">
        <f>IF(Application!$D73="","donotimport",ROUND(Application!$D73,2))</f>
        <v>donotimport</v>
      </c>
      <c r="Q2" s="14" t="str">
        <f>IF(Application!$D74="","donotimport",ROUND(Application!$D74,2))</f>
        <v>donotimport</v>
      </c>
      <c r="R2" s="14" t="str">
        <f>IF(Application!$D76="","donotimport",ROUND(Application!$D76,2))</f>
        <v>donotimport</v>
      </c>
      <c r="S2" s="51" t="str">
        <f>IF(Application!$D83="","donotimport",ROUND(Application!$D83,0))</f>
        <v>donotimport</v>
      </c>
      <c r="T2" s="51">
        <v>0</v>
      </c>
      <c r="U2" s="51" t="str">
        <f>IF(Application!$D84="","donotimport",ROUND(Application!$D84,0))</f>
        <v>donotimport</v>
      </c>
      <c r="V2" s="51" t="str">
        <f>IF(Application!$D85="","donotimport",ROUND(Application!$D85,0))</f>
        <v>donotimport</v>
      </c>
      <c r="W2" s="51" t="str">
        <f>IF(Application!$D86="","donotimport",ROUND(Application!$D86,0))</f>
        <v>donotimport</v>
      </c>
      <c r="X2" s="51" t="str">
        <f>IF(Application!$C227=1,"donotimport",ROUND(Application!$C227-2,0))</f>
        <v>donotimport</v>
      </c>
      <c r="Y2" s="51" t="str">
        <f>IF(Application!$E117="","donotimport",(Application!$E117))</f>
        <v>donotimport</v>
      </c>
      <c r="Z2" s="14" t="str">
        <f>IF(Application!$D107="","donotimport",ROUND(Application!$D107,2))</f>
        <v>donotimport</v>
      </c>
      <c r="AA2" s="14" t="str">
        <f>IF(Application!$D110="","donotimport",ROUND(Application!$D110,2))</f>
        <v>donotimport</v>
      </c>
      <c r="AB2" s="14" t="str">
        <f>IF(Application!$D111="","donotimport",ROUND(Application!$D111,2))</f>
        <v>donotimport</v>
      </c>
      <c r="AC2" s="14" t="str">
        <f>IF(Application!$D114="","donotimport",ROUND(Application!$D114,2))</f>
        <v>donotimport</v>
      </c>
      <c r="AD2" s="14" t="str">
        <f>IF(Application!$D113="","donotimport",ROUND(Application!$D113,2))</f>
        <v>donotimport</v>
      </c>
      <c r="AE2" s="14" t="str">
        <f>IF(Application!$D112="","donotimport",ROUND(Application!$D112,2))</f>
        <v>donotimport</v>
      </c>
      <c r="AF2" s="14" t="str">
        <f>IF(Application!$D112="","donotimport",ROUND(Application!$D112,2))</f>
        <v>donotimport</v>
      </c>
      <c r="AG2" s="51" t="str">
        <f>IF(Application!C213=1,"donotimport",Inputs!J2)</f>
        <v>donotimport</v>
      </c>
      <c r="AH2" s="51" t="str">
        <f>IF(Application!D102="","donotimport",Application!D102)</f>
        <v>donotimport</v>
      </c>
      <c r="AI2" s="51" t="str">
        <f>IF(Application!$E99="","donotimport",(Application!$E99))</f>
        <v>donotimport</v>
      </c>
      <c r="AJ2" s="14" t="str">
        <f>IF(Application!$D96="","donotimport",ROUND(Application!$D96,2))</f>
        <v>donotimport</v>
      </c>
      <c r="AK2" s="14" t="str">
        <f>IF(Application!$D97="","donotimport",ROUND(Application!$D97,2))</f>
        <v>donotimport</v>
      </c>
      <c r="AL2" s="14" t="str">
        <f>IF(Application!$D98="","donotimport",ROUND(Application!$D98,2))</f>
        <v>donotimport</v>
      </c>
      <c r="AM2" s="51" t="str">
        <f>IF(Application!$D135="","donotimport",Application!D135)</f>
        <v>donotimport</v>
      </c>
      <c r="AN2" s="52" t="str">
        <f>IF(Application!$C204=1,"donotimport",Application!$C204-2)</f>
        <v>donotimport</v>
      </c>
      <c r="AO2" s="51" t="str">
        <f>IF(Application!$E144="","donotimport",(Application!$E144))</f>
        <v>donotimport</v>
      </c>
      <c r="AP2" s="14" t="str">
        <f>IF(Application!$D139="","donotimport",ROUND(Application!$D139,2))</f>
        <v>donotimport</v>
      </c>
      <c r="AQ2" s="14" t="str">
        <f>IF(Application!$D140="","donotimport",ROUND(Application!$D140,2))</f>
        <v>donotimport</v>
      </c>
      <c r="AR2" s="14" t="str">
        <f>IF(Application!$D142="","donotimport",ROUND(Application!$D142,2))</f>
        <v>donotimport</v>
      </c>
      <c r="AS2" s="14" t="str">
        <f>IF(Application!$D141="","donotimport",ROUND(Application!$D141,2))</f>
        <v>donotimport</v>
      </c>
      <c r="AT2" s="51" t="str">
        <f>IF(Application!$E151="","donotimport",(Application!$E151))</f>
        <v>donotimport</v>
      </c>
      <c r="AU2" s="14" t="str">
        <f>IF(Application!$D146="","donotimport",ROUND(Application!$D146,2))</f>
        <v>donotimport</v>
      </c>
      <c r="AV2" s="14" t="str">
        <f>IF(Application!$D147="","donotimport",ROUND(Application!$D147,2))</f>
        <v>donotimport</v>
      </c>
      <c r="AW2" s="14" t="str">
        <f>IF(Application!$D148="","donotimport",ROUND(Application!$D148,2))</f>
        <v>donotimport</v>
      </c>
      <c r="AX2" s="14" t="str">
        <f>IF(Application!$D149="","donotimport",ROUND(Application!$D149,2))</f>
        <v>donotimport</v>
      </c>
      <c r="AY2" s="14" t="str">
        <f>IF(Inputs!B3=0,"donotimport",ROUND(Inputs!B3,2))</f>
        <v>donotimport</v>
      </c>
      <c r="AZ2" s="14" t="str">
        <f>IF(Application!$D158="","donotimport",ROUND(Application!$D158,2))</f>
        <v>donotimport</v>
      </c>
      <c r="BA2" s="14" t="str">
        <f>IF(Application!$D159="","donotimport",ROUND(Application!$D159,2))</f>
        <v>donotimport</v>
      </c>
      <c r="BB2" s="51" t="str">
        <f>IF(Application!$E163="","donotimport",(Application!$E163))</f>
        <v>donotimport</v>
      </c>
      <c r="BC2" s="14" t="str">
        <f>IF(Application!$D161="","donotimport",ROUND(Application!$D161,2))</f>
        <v>donotimport</v>
      </c>
      <c r="BD2" s="14" t="str">
        <f>IF(Application!$D162="","donotimport",ROUND(Application!$D162,2))</f>
        <v>donotimport</v>
      </c>
      <c r="BE2" s="14" t="str">
        <f>IF(Application!$D116="","donotimport",ROUND(Application!$D116,2))</f>
        <v>donotimport</v>
      </c>
      <c r="BF2" s="14" t="str">
        <f>IF(Application!$D131="","donotimport",ROUND(Application!$D131,2))</f>
        <v>donotimport</v>
      </c>
      <c r="BG2" s="14" t="str">
        <f>IF(Application!$D52="","donotimport",ROUND(Application!$D52,0))</f>
        <v>donotimport</v>
      </c>
      <c r="BH2" s="14" t="str">
        <f>IF(Application!$D85="","donotimport",ROUND(Application!$D85,0))</f>
        <v>donotimport</v>
      </c>
      <c r="BI2" s="51" t="str">
        <f>IF(Application!C266=1,"donotimport",ROUND(Application!C266-2,0))</f>
        <v>donotimport</v>
      </c>
      <c r="BJ2" s="51" t="str">
        <f>IF(Application!$D60="","donotimport",ROUND(Application!$D60,0))</f>
        <v>donotimport</v>
      </c>
      <c r="BK2" s="138" t="str">
        <f>IF(Application!$D61="","donotimport",ROUND(Application!$D61,1))</f>
        <v>donotimport</v>
      </c>
      <c r="BL2" s="138" t="str">
        <f>IF(Application!$D62="","donotimport",ROUND(Application!$D62,1))</f>
        <v>donotimport</v>
      </c>
      <c r="BM2" s="51" t="str">
        <f>IF(Application!C271=1,"donotimport",ROUND(Application!C271-2,0))</f>
        <v>donotimport</v>
      </c>
      <c r="BN2" s="14" t="str">
        <f>IF(Application!$D75="","donotimport",ROUND(Application!$D75,2))</f>
        <v>donotimport</v>
      </c>
      <c r="BO2" s="51" t="str">
        <f>IF(Application!C256=1,"donotimport",Application!$C256-2)</f>
        <v>donotimport</v>
      </c>
      <c r="BP2" s="51" t="str">
        <f>IF(Application!$D120="","donotimport",Application!$D120)</f>
        <v>donotimport</v>
      </c>
      <c r="BQ2" s="51" t="str">
        <f>IF(Application!$E132="","donotimport",(Application!$E132))</f>
        <v>donotimport</v>
      </c>
      <c r="BR2" s="14" t="str">
        <f>IF(Application!$D123="","donotimport",ROUND(Application!$D123,2))</f>
        <v>donotimport</v>
      </c>
      <c r="BS2" s="14" t="str">
        <f>IF(Application!$D124="","donotimport",ROUND(Application!$D124,2))</f>
        <v>donotimport</v>
      </c>
      <c r="BT2" s="14" t="str">
        <f>IF(Application!$D125="","donotimport",ROUND(Application!$D125,2))</f>
        <v>donotimport</v>
      </c>
      <c r="BU2" s="14" t="str">
        <f>IF(Application!$D126="","donotimport",ROUND(Application!$D126,2))</f>
        <v>donotimport</v>
      </c>
      <c r="BV2" s="14" t="str">
        <f>IF(Application!$D127="","donotimport",ROUND(Application!$D127,2))</f>
        <v>donotimport</v>
      </c>
      <c r="BW2" s="14" t="str">
        <f>IF(Application!$D128="","donotimport",ROUND(Application!$D128,2))</f>
        <v>donotimport</v>
      </c>
      <c r="BX2" s="14" t="str">
        <f>IF(Application!$D129="","donotimport",ROUND(Application!$D129,2))</f>
        <v>donotimport</v>
      </c>
      <c r="BY2" s="51" t="str">
        <f>IF(Application!C253=2,"donotimport",99)</f>
        <v>donotimport</v>
      </c>
      <c r="BZ2" s="14" t="str">
        <f>IF(Application!D24="","donotimport",Application!D24)</f>
        <v>donotimport</v>
      </c>
      <c r="CA2" s="166" t="str">
        <f>IF(Application!D192=FALSE,"0",1)</f>
        <v>0</v>
      </c>
      <c r="CB2" s="166">
        <f>IF(Application!I18&gt;0,Application!I18,0)</f>
        <v>0</v>
      </c>
      <c r="CC2" s="166" t="str">
        <f>IF(Application!C260=1,"donotimport",Inputs!I2)</f>
        <v>donotimport</v>
      </c>
      <c r="CD2" s="51" t="str">
        <f>IF(Application!$C276=1,"donotimport",Application!$C276-2)</f>
        <v>donotimport</v>
      </c>
    </row>
    <row r="4" spans="1:86" x14ac:dyDescent="0.25">
      <c r="A4">
        <v>29</v>
      </c>
      <c r="B4">
        <v>30</v>
      </c>
      <c r="C4">
        <v>31</v>
      </c>
      <c r="D4">
        <v>32</v>
      </c>
      <c r="E4">
        <v>33</v>
      </c>
      <c r="F4">
        <v>34</v>
      </c>
      <c r="G4">
        <v>35</v>
      </c>
      <c r="H4">
        <v>37</v>
      </c>
      <c r="I4">
        <v>38</v>
      </c>
      <c r="J4">
        <v>39</v>
      </c>
      <c r="K4">
        <v>41</v>
      </c>
      <c r="L4">
        <v>42</v>
      </c>
      <c r="M4">
        <v>40</v>
      </c>
      <c r="N4">
        <v>44</v>
      </c>
      <c r="O4">
        <v>45</v>
      </c>
      <c r="P4">
        <v>46</v>
      </c>
      <c r="Q4">
        <v>47</v>
      </c>
      <c r="R4">
        <v>48</v>
      </c>
      <c r="Z4">
        <v>51</v>
      </c>
      <c r="AA4">
        <v>53</v>
      </c>
      <c r="AB4">
        <v>54</v>
      </c>
      <c r="AC4">
        <v>55</v>
      </c>
      <c r="AD4">
        <v>56</v>
      </c>
      <c r="AE4">
        <v>57</v>
      </c>
      <c r="AJ4">
        <v>60</v>
      </c>
      <c r="AK4">
        <v>61</v>
      </c>
      <c r="AL4">
        <v>62</v>
      </c>
      <c r="AP4">
        <v>68</v>
      </c>
      <c r="AQ4">
        <v>69</v>
      </c>
      <c r="AR4">
        <v>71</v>
      </c>
      <c r="AS4">
        <v>70</v>
      </c>
      <c r="AU4">
        <v>74</v>
      </c>
      <c r="AV4">
        <v>75</v>
      </c>
      <c r="AW4">
        <v>76</v>
      </c>
      <c r="AX4">
        <v>77</v>
      </c>
      <c r="AZ4">
        <v>81</v>
      </c>
      <c r="BA4">
        <v>82</v>
      </c>
      <c r="BC4">
        <v>83</v>
      </c>
      <c r="BD4">
        <v>84</v>
      </c>
      <c r="BE4">
        <v>61</v>
      </c>
    </row>
    <row r="5" spans="1:86" x14ac:dyDescent="0.25">
      <c r="R5" s="19" t="s">
        <v>185</v>
      </c>
      <c r="S5" t="s">
        <v>131</v>
      </c>
      <c r="T5" s="19" t="s">
        <v>158</v>
      </c>
      <c r="U5" t="s">
        <v>132</v>
      </c>
      <c r="V5" t="s">
        <v>133</v>
      </c>
      <c r="W5" t="s">
        <v>134</v>
      </c>
      <c r="X5" t="s">
        <v>135</v>
      </c>
    </row>
    <row r="6" spans="1:86" x14ac:dyDescent="0.25">
      <c r="R6" s="149"/>
      <c r="T6" s="19" t="s">
        <v>159</v>
      </c>
      <c r="Y6" s="206" t="s">
        <v>242</v>
      </c>
      <c r="AC6" t="s">
        <v>16</v>
      </c>
      <c r="AG6" s="206" t="s">
        <v>352</v>
      </c>
      <c r="AH6" s="206" t="s">
        <v>242</v>
      </c>
      <c r="AI6" s="206" t="s">
        <v>242</v>
      </c>
      <c r="AM6" s="19" t="s">
        <v>167</v>
      </c>
      <c r="AO6" s="206" t="s">
        <v>242</v>
      </c>
      <c r="AT6" s="206" t="s">
        <v>242</v>
      </c>
      <c r="BB6" s="206" t="s">
        <v>242</v>
      </c>
      <c r="BF6" s="92" t="s">
        <v>226</v>
      </c>
      <c r="BG6" s="19" t="s">
        <v>155</v>
      </c>
      <c r="BH6" s="19" t="s">
        <v>155</v>
      </c>
      <c r="BI6" s="19" t="s">
        <v>250</v>
      </c>
      <c r="BJ6" s="19" t="s">
        <v>243</v>
      </c>
      <c r="BK6" s="19" t="s">
        <v>236</v>
      </c>
      <c r="BL6" s="19" t="s">
        <v>237</v>
      </c>
      <c r="BM6" s="19" t="s">
        <v>256</v>
      </c>
      <c r="BN6" s="50" t="s">
        <v>226</v>
      </c>
      <c r="BO6" s="50" t="s">
        <v>226</v>
      </c>
      <c r="BP6" s="50" t="s">
        <v>226</v>
      </c>
      <c r="BQ6" s="50"/>
      <c r="BR6" s="50" t="s">
        <v>226</v>
      </c>
      <c r="BS6" s="50" t="s">
        <v>226</v>
      </c>
      <c r="BT6" s="50" t="s">
        <v>226</v>
      </c>
      <c r="BU6" s="50" t="s">
        <v>226</v>
      </c>
      <c r="BV6" s="50" t="s">
        <v>226</v>
      </c>
      <c r="BW6" s="50" t="s">
        <v>226</v>
      </c>
      <c r="BX6" s="50" t="s">
        <v>226</v>
      </c>
      <c r="BY6" s="19" t="s">
        <v>232</v>
      </c>
      <c r="BZ6" s="19"/>
      <c r="CA6" s="19" t="s">
        <v>298</v>
      </c>
      <c r="CB6" s="19" t="s">
        <v>304</v>
      </c>
      <c r="CC6" s="191" t="s">
        <v>323</v>
      </c>
      <c r="CD6" s="191" t="s">
        <v>336</v>
      </c>
    </row>
    <row r="7" spans="1:86" x14ac:dyDescent="0.25">
      <c r="R7" s="149"/>
      <c r="Y7" s="206">
        <v>240603</v>
      </c>
      <c r="AG7" s="206">
        <v>2024</v>
      </c>
      <c r="AH7" s="206">
        <v>2024</v>
      </c>
      <c r="AI7" s="206">
        <v>240603</v>
      </c>
      <c r="AM7" s="19" t="s">
        <v>168</v>
      </c>
      <c r="AO7" s="206">
        <v>240603</v>
      </c>
      <c r="AT7" s="206">
        <v>240603</v>
      </c>
      <c r="BB7" s="206">
        <v>240603</v>
      </c>
      <c r="BE7" s="50" t="s">
        <v>313</v>
      </c>
      <c r="BF7" s="50" t="s">
        <v>313</v>
      </c>
      <c r="BI7" s="19" t="s">
        <v>251</v>
      </c>
      <c r="BM7" s="19"/>
      <c r="BN7" s="19" t="s">
        <v>268</v>
      </c>
      <c r="BP7" s="19" t="s">
        <v>175</v>
      </c>
      <c r="BQ7" s="19"/>
      <c r="CA7" s="19" t="s">
        <v>299</v>
      </c>
      <c r="CB7" s="19" t="s">
        <v>303</v>
      </c>
      <c r="CC7" s="191" t="s">
        <v>324</v>
      </c>
      <c r="CD7" s="191"/>
    </row>
    <row r="8" spans="1:86" x14ac:dyDescent="0.25">
      <c r="R8" s="149" t="s">
        <v>258</v>
      </c>
      <c r="T8" s="206" t="s">
        <v>349</v>
      </c>
      <c r="AM8" s="19" t="s">
        <v>169</v>
      </c>
      <c r="BE8" s="50" t="s">
        <v>314</v>
      </c>
      <c r="BF8" s="50" t="s">
        <v>314</v>
      </c>
      <c r="CD8" s="191" t="s">
        <v>337</v>
      </c>
    </row>
    <row r="9" spans="1:86" x14ac:dyDescent="0.25">
      <c r="R9" s="149">
        <v>2021</v>
      </c>
      <c r="T9" s="206">
        <v>2024</v>
      </c>
      <c r="AM9" s="19" t="s">
        <v>170</v>
      </c>
      <c r="BI9" s="22" t="s">
        <v>241</v>
      </c>
      <c r="BJ9" s="22" t="s">
        <v>241</v>
      </c>
      <c r="BK9" s="22" t="s">
        <v>241</v>
      </c>
      <c r="BL9" s="22" t="s">
        <v>241</v>
      </c>
      <c r="BM9" s="22" t="s">
        <v>241</v>
      </c>
      <c r="BQ9" s="206" t="s">
        <v>242</v>
      </c>
      <c r="BY9" s="22" t="s">
        <v>241</v>
      </c>
      <c r="BZ9" s="22" t="s">
        <v>241</v>
      </c>
      <c r="CC9" s="191" t="s">
        <v>326</v>
      </c>
      <c r="CD9" s="191"/>
    </row>
    <row r="10" spans="1:86" x14ac:dyDescent="0.25">
      <c r="R10" s="149"/>
      <c r="BI10" s="22" t="s">
        <v>242</v>
      </c>
      <c r="BJ10" s="22" t="s">
        <v>242</v>
      </c>
      <c r="BK10" s="22" t="s">
        <v>242</v>
      </c>
      <c r="BL10" s="22" t="s">
        <v>242</v>
      </c>
      <c r="BM10" s="22" t="s">
        <v>242</v>
      </c>
      <c r="BQ10" s="206">
        <v>240603</v>
      </c>
      <c r="BY10" s="22" t="s">
        <v>242</v>
      </c>
      <c r="BZ10" s="22" t="s">
        <v>242</v>
      </c>
      <c r="CC10" s="49">
        <v>2022</v>
      </c>
    </row>
    <row r="11" spans="1:86" x14ac:dyDescent="0.25">
      <c r="BI11" s="135">
        <v>2021</v>
      </c>
      <c r="BJ11" s="135">
        <v>2021</v>
      </c>
      <c r="BK11" s="135">
        <v>2021</v>
      </c>
      <c r="BL11" s="135">
        <v>2021</v>
      </c>
      <c r="BM11" s="135">
        <v>2021</v>
      </c>
      <c r="BY11" s="135">
        <v>2021</v>
      </c>
      <c r="BZ11" s="135">
        <v>2021</v>
      </c>
    </row>
    <row r="13" spans="1:86" x14ac:dyDescent="0.25">
      <c r="BY13" s="19" t="s">
        <v>260</v>
      </c>
    </row>
    <row r="14" spans="1:86" x14ac:dyDescent="0.25">
      <c r="BY14" s="22" t="s">
        <v>261</v>
      </c>
    </row>
    <row r="15" spans="1:86" x14ac:dyDescent="0.25">
      <c r="BY15" s="22" t="s">
        <v>262</v>
      </c>
    </row>
    <row r="16" spans="1:86" x14ac:dyDescent="0.25">
      <c r="BY16" s="22" t="s">
        <v>263</v>
      </c>
    </row>
    <row r="17" spans="77:77" x14ac:dyDescent="0.25">
      <c r="BY17" s="22" t="s">
        <v>264</v>
      </c>
    </row>
    <row r="18" spans="77:77" x14ac:dyDescent="0.25">
      <c r="BY18" s="22" t="s">
        <v>265</v>
      </c>
    </row>
    <row r="19" spans="77:77" x14ac:dyDescent="0.25">
      <c r="BY19" s="22" t="s">
        <v>266</v>
      </c>
    </row>
  </sheetData>
  <sheetProtection algorithmName="SHA-512" hashValue="i5r848FtijFFgoRSTCIp8aCTTYCU0jeRrUdekKCFU0zS2kx9WKrP+VsT5o4lnfLZGqnxV4nLgIhlNE4HLWimfQ==" saltValue="MiU/q9TQlUTAo4Ls8B85vQ==" spinCount="100000" sheet="1" objects="1" scenarios="1"/>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L1" workbookViewId="0">
      <selection activeCell="K1" sqref="A1:K1048576"/>
    </sheetView>
  </sheetViews>
  <sheetFormatPr defaultRowHeight="12.5" x14ac:dyDescent="0.25"/>
  <cols>
    <col min="1" max="1" width="36" hidden="1" customWidth="1"/>
    <col min="2" max="2" width="9.1796875" style="49" hidden="1" customWidth="1"/>
    <col min="3" max="4" width="8.7265625" hidden="1" customWidth="1"/>
    <col min="5" max="5" width="8.7265625" style="49" hidden="1" customWidth="1"/>
    <col min="6" max="8" width="8.7265625" hidden="1" customWidth="1"/>
    <col min="9" max="9" width="8.7265625" style="49" hidden="1" customWidth="1"/>
    <col min="10" max="11" width="8.7265625" hidden="1" customWidth="1"/>
    <col min="12" max="13" width="8.7265625" customWidth="1"/>
  </cols>
  <sheetData>
    <row r="1" spans="1:11" x14ac:dyDescent="0.25">
      <c r="B1" s="49">
        <v>16</v>
      </c>
      <c r="E1" s="76" t="s">
        <v>157</v>
      </c>
      <c r="I1" s="191" t="s">
        <v>322</v>
      </c>
      <c r="J1" s="50" t="s">
        <v>344</v>
      </c>
      <c r="K1" s="50" t="s">
        <v>345</v>
      </c>
    </row>
    <row r="2" spans="1:11" x14ac:dyDescent="0.25">
      <c r="B2" s="49" t="s">
        <v>22</v>
      </c>
      <c r="E2" s="49">
        <v>0</v>
      </c>
      <c r="I2" s="49">
        <f>I5</f>
        <v>0</v>
      </c>
      <c r="J2" t="str">
        <f>IF(Application!C213=1,"",(Application!C213-2))</f>
        <v/>
      </c>
      <c r="K2" t="str">
        <f>IF(Application!D102="","",Application!D102)</f>
        <v/>
      </c>
    </row>
    <row r="3" spans="1:11" x14ac:dyDescent="0.25">
      <c r="B3" s="48">
        <f>B20</f>
        <v>0</v>
      </c>
      <c r="I3" s="76"/>
    </row>
    <row r="4" spans="1:11" x14ac:dyDescent="0.25">
      <c r="B4" s="47"/>
    </row>
    <row r="5" spans="1:11" x14ac:dyDescent="0.25">
      <c r="B5" s="47"/>
      <c r="I5" s="49">
        <f>IF(Application!C260=4,0,Application!C260-1)</f>
        <v>0</v>
      </c>
    </row>
    <row r="6" spans="1:11" x14ac:dyDescent="0.25">
      <c r="B6" s="47"/>
      <c r="J6" s="92"/>
      <c r="K6" s="92"/>
    </row>
    <row r="7" spans="1:11" x14ac:dyDescent="0.25">
      <c r="A7" s="45" t="s">
        <v>1</v>
      </c>
      <c r="B7" s="47"/>
      <c r="D7" s="19" t="s">
        <v>160</v>
      </c>
      <c r="F7" s="19" t="s">
        <v>161</v>
      </c>
      <c r="I7" s="191" t="s">
        <v>323</v>
      </c>
    </row>
    <row r="8" spans="1:11" x14ac:dyDescent="0.25">
      <c r="A8" s="45" t="s">
        <v>0</v>
      </c>
      <c r="B8" s="47" t="b">
        <f>AND(Application!D139&gt;0,Application!D140&gt;0,Application!D141&gt;0,Application!D142&gt;0)</f>
        <v>0</v>
      </c>
      <c r="I8" s="191" t="s">
        <v>324</v>
      </c>
    </row>
    <row r="9" spans="1:11" x14ac:dyDescent="0.25">
      <c r="A9" s="45" t="s">
        <v>269</v>
      </c>
      <c r="B9" s="48">
        <f>Application!E143</f>
        <v>0</v>
      </c>
      <c r="E9" s="191" t="s">
        <v>158</v>
      </c>
    </row>
    <row r="10" spans="1:11" x14ac:dyDescent="0.25">
      <c r="A10" s="45" t="s">
        <v>270</v>
      </c>
      <c r="B10" s="48"/>
      <c r="E10" s="206" t="s">
        <v>347</v>
      </c>
    </row>
    <row r="11" spans="1:11" x14ac:dyDescent="0.25">
      <c r="A11" s="46"/>
      <c r="B11" s="47"/>
      <c r="E11" s="206" t="s">
        <v>348</v>
      </c>
    </row>
    <row r="12" spans="1:11" x14ac:dyDescent="0.25">
      <c r="A12" s="45" t="s">
        <v>2</v>
      </c>
      <c r="B12" s="47"/>
      <c r="E12" s="206" t="s">
        <v>349</v>
      </c>
    </row>
    <row r="13" spans="1:11" x14ac:dyDescent="0.25">
      <c r="A13" s="45" t="s">
        <v>0</v>
      </c>
      <c r="B13" s="47" t="b">
        <f>AND(Application!D146&gt;0,Application!D147&gt;0,Application!D148&gt;0,Application!D149&gt;0)</f>
        <v>0</v>
      </c>
    </row>
    <row r="14" spans="1:11" x14ac:dyDescent="0.25">
      <c r="A14" s="45" t="s">
        <v>269</v>
      </c>
      <c r="B14" s="48">
        <f>Application!E150</f>
        <v>0</v>
      </c>
    </row>
    <row r="15" spans="1:11" x14ac:dyDescent="0.25">
      <c r="A15" s="45" t="s">
        <v>270</v>
      </c>
      <c r="B15" s="48"/>
    </row>
    <row r="16" spans="1:11" x14ac:dyDescent="0.25">
      <c r="A16" s="46"/>
      <c r="B16" s="47"/>
    </row>
    <row r="17" spans="1:2" x14ac:dyDescent="0.25">
      <c r="A17" s="45" t="s">
        <v>271</v>
      </c>
      <c r="B17" s="47">
        <f>IF(B8=TRUE,B9,B10)</f>
        <v>0</v>
      </c>
    </row>
    <row r="18" spans="1:2" x14ac:dyDescent="0.25">
      <c r="A18" s="45" t="s">
        <v>272</v>
      </c>
      <c r="B18" s="47">
        <f>IF(B13=TRUE,B14,B15)</f>
        <v>0</v>
      </c>
    </row>
    <row r="19" spans="1:2" x14ac:dyDescent="0.25">
      <c r="A19" s="45"/>
      <c r="B19" s="47"/>
    </row>
    <row r="20" spans="1:2" x14ac:dyDescent="0.25">
      <c r="A20" s="45" t="s">
        <v>273</v>
      </c>
      <c r="B20" s="47">
        <f>ROUND(MAX(B17:B18),2)</f>
        <v>0</v>
      </c>
    </row>
    <row r="21" spans="1:2" x14ac:dyDescent="0.25">
      <c r="A21" s="45"/>
      <c r="B21" s="47"/>
    </row>
    <row r="22" spans="1:2" x14ac:dyDescent="0.25">
      <c r="A22" s="92" t="s">
        <v>316</v>
      </c>
      <c r="B22" s="47"/>
    </row>
    <row r="23" spans="1:2" x14ac:dyDescent="0.25">
      <c r="A23" s="45"/>
      <c r="B23" s="47"/>
    </row>
    <row r="24" spans="1:2" x14ac:dyDescent="0.25">
      <c r="A24" s="45"/>
      <c r="B24" s="47"/>
    </row>
    <row r="25" spans="1:2" x14ac:dyDescent="0.25">
      <c r="A25" s="45"/>
      <c r="B25" s="47"/>
    </row>
    <row r="26" spans="1:2" x14ac:dyDescent="0.25">
      <c r="A26" s="45"/>
      <c r="B26" s="47"/>
    </row>
    <row r="27" spans="1:2" x14ac:dyDescent="0.25">
      <c r="A27" s="45"/>
      <c r="B27" s="47"/>
    </row>
    <row r="28" spans="1:2" x14ac:dyDescent="0.25">
      <c r="A28" s="46"/>
      <c r="B28" s="47"/>
    </row>
    <row r="29" spans="1:2" x14ac:dyDescent="0.25">
      <c r="A29" s="45"/>
      <c r="B29" s="47"/>
    </row>
    <row r="32" spans="1:2" x14ac:dyDescent="0.25">
      <c r="A32" s="19"/>
    </row>
  </sheetData>
  <sheetProtection algorithmName="SHA-512" hashValue="hlJfo5mQ8KYmcPPowSctxTjsp0LEEtg5TftjvuDQuMUKLeVFWiPaguRHNFoi7Zh+5+IvZe6fzvCdyMIY/Ndr7w==" saltValue="Rjbs2Qhh1BnH09NBv+VnSw==" spinCount="100000" sheet="1" objects="1" scenarios="1"/>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Application</vt:lpstr>
      <vt:lpstr>Data Protection</vt:lpstr>
      <vt:lpstr>Access Import</vt:lpstr>
      <vt:lpstr>Inputs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Jenny Howells</cp:lastModifiedBy>
  <cp:lastPrinted>2023-11-13T15:59:02Z</cp:lastPrinted>
  <dcterms:created xsi:type="dcterms:W3CDTF">2004-12-02T15:00:21Z</dcterms:created>
  <dcterms:modified xsi:type="dcterms:W3CDTF">2025-12-01T11:52:40Z</dcterms:modified>
</cp:coreProperties>
</file>