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1.xml" ContentType="application/vnd.ms-excel.controlproperties+xml"/>
  <Override PartName="/xl/ctrlProps/ctrlProp9.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M:\Rating_Documents\IRC 2025\Forms\"/>
    </mc:Choice>
  </mc:AlternateContent>
  <xr:revisionPtr revIDLastSave="0" documentId="8_{F2128DF3-190D-414F-830F-0EE1F9F44E09}" xr6:coauthVersionLast="47" xr6:coauthVersionMax="47" xr10:uidLastSave="{00000000-0000-0000-0000-000000000000}"/>
  <bookViews>
    <workbookView xWindow="28680" yWindow="-120" windowWidth="29040" windowHeight="15720" xr2:uid="{00000000-000D-0000-FFFF-FFFF00000000}"/>
  </bookViews>
  <sheets>
    <sheet name="Application" sheetId="1" r:id="rId1"/>
    <sheet name="Data Protection" sheetId="4" r:id="rId2"/>
    <sheet name="Access Import" sheetId="2" r:id="rId3"/>
    <sheet name="Inputs" sheetId="3"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0" i="1" l="1"/>
  <c r="J2" i="3"/>
  <c r="K2" i="3"/>
  <c r="AG2" i="2"/>
  <c r="F103" i="1"/>
  <c r="E28" i="1"/>
  <c r="F88" i="1" l="1"/>
  <c r="AF2" i="2" l="1"/>
  <c r="BX2" i="2" l="1"/>
  <c r="BW2" i="2" l="1"/>
  <c r="F68" i="1"/>
  <c r="I5" i="3"/>
  <c r="I2" i="3" s="1"/>
  <c r="BJ2" i="2"/>
  <c r="BA2" i="2" l="1"/>
  <c r="BI2" i="2"/>
  <c r="R2" i="2"/>
  <c r="G111" i="1" l="1"/>
  <c r="BV2" i="2" l="1"/>
  <c r="F104" i="1"/>
  <c r="BU2" i="2"/>
  <c r="F64" i="1"/>
  <c r="AE2" i="2"/>
  <c r="AD2" i="2"/>
  <c r="AB2" i="2"/>
  <c r="BT2" i="2"/>
  <c r="G121" i="1"/>
  <c r="D102" i="1"/>
  <c r="C224" i="1"/>
  <c r="BS2" i="2" s="1"/>
  <c r="BR2" i="2"/>
  <c r="BQ2" i="2"/>
  <c r="BP2" i="2"/>
  <c r="BO2" i="2"/>
  <c r="BN2" i="2"/>
  <c r="BM2" i="2"/>
  <c r="BL2" i="2"/>
  <c r="BK2" i="2"/>
  <c r="B52" i="1"/>
  <c r="BH2" i="2"/>
  <c r="BF2" i="2"/>
  <c r="BG2" i="2"/>
  <c r="BE2" i="2"/>
  <c r="BD2" i="2"/>
  <c r="F159" i="1"/>
  <c r="G127" i="1"/>
  <c r="AK2" i="2"/>
  <c r="D147" i="1"/>
  <c r="D148" i="1" s="1"/>
  <c r="D149" i="1" s="1"/>
  <c r="BC2" i="2"/>
  <c r="BB2" i="2"/>
  <c r="B190" i="1"/>
  <c r="B191" i="1"/>
  <c r="B192" i="1"/>
  <c r="B193" i="1"/>
  <c r="B194" i="1"/>
  <c r="B189" i="1"/>
  <c r="B195" i="1"/>
  <c r="I32" i="1" s="1"/>
  <c r="W2" i="2"/>
  <c r="V2" i="2"/>
  <c r="U2" i="2"/>
  <c r="S2" i="2"/>
  <c r="X2" i="2"/>
  <c r="G98" i="1"/>
  <c r="H98" i="1" s="1"/>
  <c r="AZ2" i="2"/>
  <c r="F156" i="1"/>
  <c r="E97"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57" i="1"/>
  <c r="C177" i="1"/>
  <c r="F158" i="1"/>
  <c r="C178" i="1"/>
  <c r="B13" i="3"/>
  <c r="A2" i="2"/>
  <c r="AL2" i="2"/>
  <c r="D150" i="1"/>
  <c r="E121" i="1" l="1"/>
  <c r="B9" i="3" s="1"/>
  <c r="B17" i="3" s="1"/>
  <c r="A194" i="1"/>
  <c r="I30" i="1" s="1"/>
  <c r="E127" i="1"/>
  <c r="B14" i="3" s="1"/>
  <c r="B18" i="3" s="1"/>
  <c r="A192" i="1"/>
  <c r="I27" i="1" s="1"/>
  <c r="D151" i="1"/>
  <c r="J9" i="1" s="1"/>
  <c r="B196" i="1"/>
  <c r="B20" i="3" l="1"/>
  <c r="B3" i="3" l="1"/>
  <c r="AU2" i="2" s="1"/>
</calcChain>
</file>

<file path=xl/sharedStrings.xml><?xml version="1.0" encoding="utf-8"?>
<sst xmlns="http://schemas.openxmlformats.org/spreadsheetml/2006/main" count="431" uniqueCount="350">
  <si>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</si>
  <si>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</si>
  <si>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</si>
  <si>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</si>
  <si>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</si>
  <si>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</si>
  <si>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</si>
  <si>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</si>
  <si>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</si>
  <si>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</si>
  <si>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</si>
  <si>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</si>
  <si>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</si>
  <si>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</si>
  <si>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</si>
  <si>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</si>
  <si>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</si>
  <si>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</si>
  <si>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</si>
  <si>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</si>
  <si>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</si>
  <si>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</si>
  <si>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</si>
  <si>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</si>
  <si>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</si>
  <si>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</si>
  <si>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</si>
  <si>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</si>
  <si>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</si>
  <si>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</si>
  <si>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</si>
  <si>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</si>
  <si>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</si>
  <si>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</si>
  <si>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</si>
  <si>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</si>
  <si>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</si>
  <si>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</si>
  <si>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</si>
  <si>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</si>
  <si>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</si>
  <si>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</si>
  <si>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</si>
  <si>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</si>
  <si>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</si>
  <si>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</si>
  <si>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</si>
  <si>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</si>
  <si>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</si>
  <si>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</si>
  <si>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</si>
  <si>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</si>
  <si>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</si>
  <si>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</si>
  <si>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</si>
  <si>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</si>
  <si>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</si>
  <si>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</si>
  <si>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</si>
  <si>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</si>
  <si>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</si>
  <si>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</si>
  <si>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</si>
  <si>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</si>
  <si>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</si>
  <si>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</si>
  <si>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</si>
  <si>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</si>
  <si>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</si>
  <si>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</si>
  <si>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</si>
  <si>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</si>
  <si>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</si>
  <si>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</si>
  <si>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</si>
  <si>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</si>
  <si>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</si>
  <si>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</si>
  <si>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</si>
  <si>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</si>
  <si>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</si>
  <si>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</si>
  <si>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</si>
  <si>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</si>
  <si>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</si>
  <si>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</si>
  <si>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</si>
  <si>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</si>
  <si>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</si>
  <si>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</si>
  <si>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</si>
  <si>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</si>
  <si>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</si>
  <si>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</si>
  <si>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</si>
  <si>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</si>
  <si>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</si>
  <si>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</si>
  <si>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</si>
  <si>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</si>
  <si>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</si>
  <si>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</si>
  <si>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</si>
  <si>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</si>
  <si>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</si>
  <si>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</si>
  <si>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</si>
  <si>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</si>
  <si>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</si>
  <si>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</si>
  <si>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</si>
  <si>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</si>
  <si>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</si>
  <si>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</si>
  <si>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</si>
  <si>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</si>
  <si>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</si>
  <si>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</si>
  <si>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</si>
  <si>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</si>
  <si>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</si>
  <si>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</si>
  <si>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</si>
  <si>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</si>
  <si>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</si>
  <si>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</si>
  <si>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</si>
  <si>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</si>
  <si>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</si>
  <si>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</si>
  <si>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</si>
  <si>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</si>
  <si>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</si>
  <si>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</si>
  <si>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</si>
  <si>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</si>
  <si>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</si>
  <si>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</si>
  <si>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</si>
  <si>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</si>
  <si>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</si>
  <si>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</si>
  <si>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</si>
  <si>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</si>
  <si>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</si>
  <si>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</si>
  <si>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</si>
  <si>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</si>
  <si>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</si>
  <si>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</si>
  <si>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</si>
  <si>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</si>
  <si>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</si>
  <si>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</si>
  <si>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</si>
  <si>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</si>
  <si>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</si>
  <si>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</si>
  <si>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</si>
  <si>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</si>
  <si>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</si>
  <si>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</si>
  <si>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</si>
  <si>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</si>
  <si>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</si>
  <si>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</si>
  <si>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</si>
  <si>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</si>
  <si>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</si>
  <si>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</si>
  <si>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</si>
  <si>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</si>
  <si>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</si>
  <si>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</si>
  <si>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</si>
  <si>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</si>
  <si>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</si>
  <si>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</si>
  <si>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</si>
  <si>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</si>
  <si>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Max Draft</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</si>
  <si>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</si>
  <si>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</si>
  <si>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</si>
  <si>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</si>
  <si>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</si>
  <si>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</si>
  <si>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</si>
  <si>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</si>
  <si>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</si>
  <si>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</si>
  <si>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</si>
  <si>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</si>
  <si>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</si>
  <si>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</si>
  <si>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</si>
  <si>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</si>
  <si>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</si>
  <si>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</si>
  <si>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</si>
  <si>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</si>
  <si>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</si>
  <si>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</si>
  <si>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</si>
  <si>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</si>
  <si>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</si>
  <si>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</si>
  <si>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</si>
  <si>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</si>
  <si>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</si>
  <si>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</si>
  <si>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</si>
  <si>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</si>
  <si>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</si>
  <si>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</si>
  <si>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</si>
  <si>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</si>
  <si>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</si>
  <si>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</si>
  <si>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</si>
  <si>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</si>
  <si>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</si>
  <si>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</si>
  <si>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</si>
  <si>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</si>
  <si>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</si>
  <si>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</si>
  <si>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</si>
  <si>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</si>
  <si>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</si>
  <si>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</si>
  <si>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</si>
  <si>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</si>
  <si>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</si>
  <si>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</si>
  <si>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</si>
  <si>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</si>
  <si>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</si>
  <si>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</si>
  <si>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</si>
  <si>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</si>
  <si>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</si>
  <si>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</si>
  <si>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</si>
  <si>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</si>
  <si>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</si>
  <si>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</si>
  <si>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</si>
  <si>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</si>
  <si>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</si>
  <si>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</si>
  <si>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</si>
  <si>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</si>
  <si>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</si>
  <si>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</si>
  <si>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</si>
  <si>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</si>
  <si>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</si>
  <si>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</si>
  <si>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</si>
  <si>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</si>
  <si>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</si>
  <si>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</si>
  <si>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</si>
  <si>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</si>
  <si>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</si>
  <si>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</si>
  <si>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</si>
  <si>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</si>
  <si>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</si>
  <si>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</si>
  <si>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</si>
  <si>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</si>
  <si>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</si>
  <si>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</si>
  <si>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</si>
  <si>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</si>
  <si>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</si>
  <si>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</si>
  <si>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</si>
  <si>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</si>
  <si>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</si>
  <si>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*If Boat Weight has changed, please give the reasons. If new weight calculated not re-weighed, please state as such.</t>
  </si>
  <si>
    <t xml:space="preserve">**Note bulb weight definition changed in 2020 </t>
  </si>
  <si>
    <t>Spinnaker pole, bowsprit</t>
  </si>
  <si>
    <t>Application fee</t>
  </si>
  <si>
    <t>POLE TYPE</t>
  </si>
  <si>
    <t>data</t>
  </si>
  <si>
    <t>protection</t>
  </si>
  <si>
    <t>memb</t>
  </si>
  <si>
    <t xml:space="preserve">RORC </t>
  </si>
  <si>
    <t>RORCNumber</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</si>
  <si>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</si>
  <si>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</si>
  <si>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</si>
  <si>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</si>
  <si>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</si>
  <si>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</si>
  <si>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</si>
  <si>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</si>
  <si>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</si>
  <si>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</si>
  <si>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</si>
  <si>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</si>
  <si>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</si>
  <si>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</si>
  <si>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</si>
  <si>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</si>
  <si>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</si>
  <si>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</si>
  <si>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</si>
  <si>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</si>
  <si>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</si>
  <si>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</si>
  <si>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</si>
  <si>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</si>
  <si>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</si>
  <si>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</si>
  <si>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</si>
  <si>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</si>
  <si>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</si>
  <si>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</si>
  <si>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</si>
  <si>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</si>
  <si>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</si>
  <si>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</si>
  <si>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</si>
  <si>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</si>
  <si>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</si>
  <si>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</si>
  <si>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</si>
  <si>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</si>
  <si>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</si>
  <si>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</si>
  <si>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</si>
  <si>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</si>
  <si>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</si>
  <si>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Must be a current valid certificate</t>
  </si>
  <si>
    <t>IRC Trial certificate</t>
  </si>
  <si>
    <t>T</t>
  </si>
  <si>
    <t>Tick ONLY if LH Change</t>
  </si>
  <si>
    <t>Trial</t>
  </si>
  <si>
    <t>IRC Trial certificate policy</t>
  </si>
  <si>
    <t>Owner</t>
  </si>
  <si>
    <t>Except LH (for fee calculation) please ONLY input data that varies from the current certificate.</t>
  </si>
  <si>
    <r>
      <rPr>
        <b/>
        <sz val="9"/>
        <color indexed="30"/>
        <rFont val="Arial"/>
        <family val="2"/>
      </rPr>
      <t>DECLARATION:</t>
    </r>
    <r>
      <rPr>
        <sz val="9"/>
        <color indexed="30"/>
        <rFont val="Arial"/>
        <family val="2"/>
      </rPr>
      <t xml:space="preserve">  By submitting this form, you confirm that you understand the trial certificate will be based on the information supplied, and that if any data or information varies when changes are actually made the TCC may be different from the trial certificate result.</t>
    </r>
  </si>
  <si>
    <t>No. of headsails carried</t>
  </si>
  <si>
    <t>No. of flying headsails carried</t>
  </si>
  <si>
    <t>No. of spinnakers carried</t>
  </si>
  <si>
    <t>v.250130 FH order &amp; FSA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</si>
</sst>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7"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9"/>
        <bgColor indexed="64"/>
      </patternFill>
    </fill>
    <fill>
      <patternFill patternType="solid">
        <fgColor rgb="FFFF0000"/>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xf numFmtId="0" fontId="14" fillId="0" borderId="0" applyNumberFormat="0" applyFill="0" applyBorder="0" applyAlignment="0" applyProtection="0">
      <alignment vertical="top"/>
      <protection locked="0"/>
    </xf>
  </cellStyleXfs>
  <cellXfs count="338">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2"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3"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29"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4"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5" fillId="0" borderId="0" xfId="0" applyFont="1" applyAlignment="1">
      <alignment horizontal="left" vertical="center" wrapText="1"/>
    </xf>
    <xf numFmtId="0" fontId="45"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6"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3" fillId="0" borderId="0" xfId="0" applyFont="1" applyAlignment="1">
      <alignment horizontal="left" vertical="center" wrapText="1"/>
    </xf>
    <xf numFmtId="0" fontId="45" fillId="2" borderId="1"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3"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45" fillId="0" borderId="0" xfId="0" applyFont="1" applyAlignment="1">
      <alignment horizontal="right"/>
    </xf>
    <xf numFmtId="0" fontId="11" fillId="0" borderId="0" xfId="0" applyFont="1" applyAlignment="1">
      <alignment horizontal="left" vertical="center" wrapText="1"/>
    </xf>
    <xf numFmtId="0" fontId="3" fillId="0" borderId="0" xfId="0" applyFont="1" applyAlignment="1">
      <alignment horizontal="center"/>
    </xf>
    <xf numFmtId="0" fontId="5" fillId="0" borderId="9" xfId="0" applyFont="1" applyBorder="1"/>
    <xf numFmtId="0" fontId="5" fillId="0" borderId="2" xfId="0" applyFont="1" applyBorder="1"/>
    <xf numFmtId="0" fontId="47"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1" fontId="0" fillId="0" borderId="0" xfId="0" applyNumberFormat="1" applyAlignment="1">
      <alignment horizontal="center"/>
    </xf>
    <xf numFmtId="0" fontId="0" fillId="4" borderId="0" xfId="0" applyFill="1"/>
    <xf numFmtId="0" fontId="16" fillId="4" borderId="0" xfId="0" applyFont="1" applyFill="1"/>
    <xf numFmtId="0" fontId="0" fillId="4" borderId="8" xfId="0" applyFill="1" applyBorder="1" applyAlignment="1">
      <alignment horizontal="left"/>
    </xf>
    <xf numFmtId="0" fontId="10" fillId="4" borderId="10" xfId="0" applyFont="1" applyFill="1" applyBorder="1" applyAlignment="1">
      <alignment horizontal="center"/>
    </xf>
    <xf numFmtId="0" fontId="30" fillId="4" borderId="10" xfId="0" applyFont="1" applyFill="1" applyBorder="1" applyAlignment="1">
      <alignment horizontal="center"/>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1"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3" fillId="0" borderId="25"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6" fillId="0" borderId="0" xfId="0" applyFont="1" applyAlignment="1">
      <alignment horizontal="center"/>
    </xf>
    <xf numFmtId="0" fontId="46" fillId="0" borderId="0" xfId="1" applyFont="1" applyFill="1" applyBorder="1" applyAlignment="1" applyProtection="1">
      <alignment horizontal="left" vertical="center"/>
    </xf>
    <xf numFmtId="0" fontId="1" fillId="0" borderId="0" xfId="0" applyFont="1" applyAlignment="1">
      <alignment horizontal="left" vertical="center"/>
    </xf>
    <xf numFmtId="0" fontId="54" fillId="0" borderId="0" xfId="0" applyFont="1"/>
    <xf numFmtId="0" fontId="55" fillId="0" borderId="0" xfId="0" applyFont="1" applyProtection="1">
      <protection locked="0"/>
    </xf>
    <xf numFmtId="0" fontId="54" fillId="0" borderId="0" xfId="0" applyFont="1" applyProtection="1">
      <protection locked="0"/>
    </xf>
    <xf numFmtId="0" fontId="56" fillId="0" borderId="0" xfId="0" applyFont="1" applyAlignment="1" applyProtection="1">
      <alignment horizontal="right"/>
      <protection locked="0"/>
    </xf>
    <xf numFmtId="0" fontId="56" fillId="0" borderId="7" xfId="0" applyFont="1" applyBorder="1" applyAlignment="1" applyProtection="1">
      <alignment horizontal="center"/>
      <protection locked="0"/>
    </xf>
    <xf numFmtId="0" fontId="55" fillId="0" borderId="0" xfId="0" applyFont="1"/>
    <xf numFmtId="0" fontId="55" fillId="0" borderId="7" xfId="0" applyFont="1" applyBorder="1" applyProtection="1">
      <protection locked="0"/>
    </xf>
    <xf numFmtId="0" fontId="56" fillId="0" borderId="12" xfId="0" applyFont="1" applyBorder="1" applyAlignment="1" applyProtection="1">
      <alignment vertical="center" wrapText="1"/>
      <protection locked="0"/>
    </xf>
    <xf numFmtId="0" fontId="54" fillId="0" borderId="0" xfId="0" applyFont="1" applyAlignment="1" applyProtection="1">
      <alignment wrapText="1"/>
      <protection locked="0"/>
    </xf>
    <xf numFmtId="0" fontId="43"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0" fontId="48" fillId="0" borderId="0" xfId="0" applyFont="1" applyAlignment="1">
      <alignment horizontal="left" vertical="top" wrapText="1"/>
    </xf>
    <xf numFmtId="2" fontId="7" fillId="0" borderId="0" xfId="0" applyNumberFormat="1" applyFont="1" applyAlignment="1">
      <alignment horizontal="left"/>
    </xf>
    <xf numFmtId="0" fontId="1" fillId="0" borderId="0" xfId="0" applyFont="1" applyAlignment="1">
      <alignment wrapText="1"/>
    </xf>
    <xf numFmtId="0" fontId="56" fillId="6"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5" fillId="0" borderId="0" xfId="0" applyFont="1" applyAlignment="1">
      <alignment vertical="center"/>
    </xf>
    <xf numFmtId="0" fontId="0" fillId="7" borderId="3" xfId="0" applyFill="1" applyBorder="1" applyAlignment="1">
      <alignment vertical="center"/>
    </xf>
    <xf numFmtId="0" fontId="0" fillId="7" borderId="0" xfId="0" applyFill="1" applyAlignment="1">
      <alignment vertical="center"/>
    </xf>
    <xf numFmtId="0" fontId="0" fillId="7" borderId="0" xfId="0" applyFill="1"/>
    <xf numFmtId="0" fontId="3" fillId="0" borderId="3" xfId="0" applyFont="1" applyBorder="1" applyAlignment="1">
      <alignment horizontal="left" vertical="center"/>
    </xf>
    <xf numFmtId="0" fontId="3" fillId="0" borderId="0" xfId="0" applyFont="1" applyAlignment="1" applyProtection="1">
      <alignment horizontal="left" vertical="center" wrapText="1"/>
      <protection locked="0"/>
    </xf>
    <xf numFmtId="0" fontId="14" fillId="0" borderId="0" xfId="1" applyAlignment="1" applyProtection="1">
      <alignment horizontal="center" vertical="center" wrapText="1"/>
    </xf>
    <xf numFmtId="0" fontId="1" fillId="0" borderId="4" xfId="0" applyFont="1" applyBorder="1" applyAlignment="1">
      <alignment vertical="center"/>
    </xf>
    <xf numFmtId="0" fontId="16" fillId="0" borderId="0" xfId="0" applyFont="1" applyAlignment="1">
      <alignment horizontal="left" vertical="center"/>
    </xf>
    <xf numFmtId="0" fontId="16" fillId="7" borderId="0" xfId="0" applyFont="1" applyFill="1" applyAlignment="1">
      <alignment horizontal="left"/>
    </xf>
    <xf numFmtId="0" fontId="6" fillId="7" borderId="0" xfId="0" applyFont="1" applyFill="1" applyAlignment="1">
      <alignment horizontal="center"/>
    </xf>
    <xf numFmtId="0" fontId="7" fillId="0" borderId="0" xfId="0" applyFont="1"/>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3" xfId="0" applyFont="1" applyBorder="1" applyAlignment="1">
      <alignment vertical="top" wrapText="1"/>
    </xf>
    <xf numFmtId="0" fontId="11" fillId="0" borderId="0" xfId="0" applyFont="1" applyAlignment="1">
      <alignment vertical="top" wrapText="1"/>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5" fillId="0" borderId="0" xfId="0" applyFont="1" applyAlignment="1">
      <alignment vertical="top" wrapText="1"/>
    </xf>
    <xf numFmtId="49" fontId="46" fillId="0" borderId="0" xfId="0" applyNumberFormat="1" applyFont="1"/>
    <xf numFmtId="0" fontId="31" fillId="7" borderId="0" xfId="0" applyFont="1" applyFill="1" applyAlignment="1">
      <alignment horizontal="center" vertical="center"/>
    </xf>
    <xf numFmtId="0" fontId="5" fillId="5" borderId="14" xfId="0" applyFont="1" applyFill="1" applyBorder="1" applyAlignment="1">
      <alignment horizontal="left" vertical="center"/>
    </xf>
    <xf numFmtId="0" fontId="5" fillId="5" borderId="10" xfId="0" applyFont="1" applyFill="1" applyBorder="1" applyAlignment="1">
      <alignment horizontal="left" vertical="center"/>
    </xf>
    <xf numFmtId="0" fontId="5" fillId="5"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40" fillId="7" borderId="9" xfId="0" applyFont="1" applyFill="1" applyBorder="1" applyAlignment="1">
      <alignment horizontal="center" vertical="center"/>
    </xf>
    <xf numFmtId="0" fontId="40" fillId="7" borderId="0" xfId="0" applyFont="1" applyFill="1" applyAlignment="1">
      <alignment horizontal="center" vertical="center"/>
    </xf>
    <xf numFmtId="0" fontId="32" fillId="7" borderId="9" xfId="0" applyFont="1" applyFill="1" applyBorder="1" applyAlignment="1">
      <alignment horizontal="center" vertical="center" wrapText="1"/>
    </xf>
    <xf numFmtId="0" fontId="32" fillId="7" borderId="9" xfId="0" applyFont="1" applyFill="1" applyBorder="1" applyAlignment="1">
      <alignment horizontal="center" vertical="center"/>
    </xf>
    <xf numFmtId="0" fontId="32" fillId="7" borderId="0" xfId="0" applyFont="1" applyFill="1" applyAlignment="1">
      <alignment horizontal="center" vertical="center"/>
    </xf>
    <xf numFmtId="0" fontId="2" fillId="0" borderId="0" xfId="0" applyFont="1" applyAlignment="1">
      <alignment horizontal="left" vertical="center" wrapText="1"/>
    </xf>
    <xf numFmtId="0" fontId="49" fillId="2" borderId="14" xfId="0" applyFont="1" applyFill="1" applyBorder="1" applyAlignment="1">
      <alignment horizontal="left" vertical="center" wrapText="1"/>
    </xf>
    <xf numFmtId="0" fontId="49" fillId="2" borderId="10" xfId="0" applyFont="1" applyFill="1" applyBorder="1" applyAlignment="1">
      <alignment horizontal="left" vertical="center" wrapText="1"/>
    </xf>
    <xf numFmtId="0" fontId="49" fillId="2" borderId="13" xfId="0" applyFont="1"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9"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25" fillId="0" borderId="0" xfId="0" applyFont="1" applyAlignment="1">
      <alignment vertical="center" wrapText="1"/>
    </xf>
    <xf numFmtId="0" fontId="5" fillId="0" borderId="0" xfId="0" applyFont="1"/>
    <xf numFmtId="0" fontId="2" fillId="0" borderId="0" xfId="0" applyFont="1"/>
    <xf numFmtId="0" fontId="1" fillId="0" borderId="0" xfId="0" applyFont="1" applyAlignment="1">
      <alignment horizontal="left" wrapText="1"/>
    </xf>
    <xf numFmtId="0" fontId="46" fillId="0" borderId="3" xfId="0" applyFont="1" applyBorder="1"/>
    <xf numFmtId="0" fontId="46" fillId="0" borderId="0" xfId="0" applyFont="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46" fillId="0" borderId="0" xfId="0" applyFont="1" applyAlignment="1">
      <alignment horizontal="left" vertical="center" wrapText="1"/>
    </xf>
    <xf numFmtId="0" fontId="1" fillId="0" borderId="0" xfId="0" applyFont="1" applyAlignment="1">
      <alignment horizontal="left" vertical="center" wrapText="1"/>
    </xf>
    <xf numFmtId="0" fontId="43" fillId="0" borderId="0" xfId="0" applyFont="1" applyAlignment="1">
      <alignment horizontal="left" vertical="center" wrapText="1"/>
    </xf>
    <xf numFmtId="0" fontId="1" fillId="0" borderId="0" xfId="0" applyFont="1" applyAlignment="1">
      <alignment wrapText="1"/>
    </xf>
    <xf numFmtId="0" fontId="10" fillId="0" borderId="0" xfId="0" applyFont="1"/>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7" fillId="0" borderId="3" xfId="0" applyFont="1" applyBorder="1"/>
    <xf numFmtId="0" fontId="5" fillId="0" borderId="0" xfId="0" applyFont="1" applyAlignment="1">
      <alignment horizontal="left"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3" fillId="0" borderId="0" xfId="0" applyFont="1" applyAlignment="1">
      <alignment horizontal="left" vertical="center" wrapText="1"/>
    </xf>
    <xf numFmtId="0" fontId="7" fillId="2" borderId="3" xfId="0" applyFont="1" applyFill="1" applyBorder="1"/>
    <xf numFmtId="0" fontId="7" fillId="2" borderId="0" xfId="0" applyFont="1" applyFill="1"/>
    <xf numFmtId="0" fontId="7" fillId="2" borderId="4" xfId="0" applyFont="1" applyFill="1" applyBorder="1"/>
    <xf numFmtId="0" fontId="3" fillId="0" borderId="3" xfId="0" applyFont="1" applyBorder="1" applyAlignment="1">
      <alignment horizontal="left" vertical="center" wrapTex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5" fillId="0" borderId="0" xfId="0" applyFont="1" applyAlignment="1" applyProtection="1">
      <alignment horizontal="left"/>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41" fillId="0" borderId="0" xfId="1" applyFont="1" applyAlignment="1" applyProtection="1">
      <alignment horizontal="center" vertical="center" wrapText="1"/>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51" fillId="2" borderId="14" xfId="0" applyFont="1" applyFill="1" applyBorder="1" applyAlignment="1">
      <alignment vertical="center"/>
    </xf>
    <xf numFmtId="0" fontId="51" fillId="2" borderId="10" xfId="0" applyFont="1" applyFill="1" applyBorder="1" applyAlignment="1">
      <alignment vertical="center"/>
    </xf>
    <xf numFmtId="0" fontId="51" fillId="2" borderId="13" xfId="0" applyFont="1" applyFill="1" applyBorder="1" applyAlignment="1">
      <alignment vertical="center"/>
    </xf>
    <xf numFmtId="0" fontId="35" fillId="0" borderId="0" xfId="0" applyFont="1" applyAlignment="1">
      <alignment horizontal="left" vertical="top" wrapText="1"/>
    </xf>
    <xf numFmtId="0" fontId="48" fillId="0" borderId="0" xfId="0" applyFont="1" applyAlignment="1">
      <alignment horizontal="left" vertical="top" wrapText="1"/>
    </xf>
    <xf numFmtId="0" fontId="2" fillId="0" borderId="0" xfId="0" applyFont="1" applyAlignment="1">
      <alignment horizontal="center" vertical="center" wrapText="1"/>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43" fillId="0" borderId="0" xfId="0" applyFont="1" applyAlignment="1">
      <alignment horizontal="center" vertical="center"/>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61" lockText="1" noThreeD="1"/>
</file>

<file path=xl/ctrlProps/ctrlProp10.xml><?xml version="1.0" encoding="utf-8"?>
<formControlPr xmlns="http://schemas.microsoft.com/office/spreadsheetml/2009/9/main" objectType="CheckBox" fmlaLink="$C$189" lockText="1" noThreeD="1"/>
</file>

<file path=xl/ctrlProps/ctrlProp11.xml><?xml version="1.0" encoding="utf-8"?>
<formControlPr xmlns="http://schemas.microsoft.com/office/spreadsheetml/2009/9/main" objectType="CheckBox" fmlaLink="$C$190" lockText="1" noThreeD="1"/>
</file>

<file path=xl/ctrlProps/ctrlProp12.xml><?xml version="1.0" encoding="utf-8"?>
<formControlPr xmlns="http://schemas.microsoft.com/office/spreadsheetml/2009/9/main" objectType="CheckBox" fmlaLink="$C$191" lockText="1" noThreeD="1"/>
</file>

<file path=xl/ctrlProps/ctrlProp13.xml><?xml version="1.0" encoding="utf-8"?>
<formControlPr xmlns="http://schemas.microsoft.com/office/spreadsheetml/2009/9/main" objectType="CheckBox" fmlaLink="$C$193" lockText="1" noThreeD="1"/>
</file>

<file path=xl/ctrlProps/ctrlProp14.xml><?xml version="1.0" encoding="utf-8"?>
<formControlPr xmlns="http://schemas.microsoft.com/office/spreadsheetml/2009/9/main" objectType="CheckBox" fmlaLink="$C$195" lockText="1" noThreeD="1"/>
</file>

<file path=xl/ctrlProps/ctrlProp15.xml><?xml version="1.0" encoding="utf-8"?>
<formControlPr xmlns="http://schemas.microsoft.com/office/spreadsheetml/2009/9/main" objectType="CheckBox" fmlaLink="$C$192" lockText="1" noThreeD="1"/>
</file>

<file path=xl/ctrlProps/ctrlProp16.xml><?xml version="1.0" encoding="utf-8"?>
<formControlPr xmlns="http://schemas.microsoft.com/office/spreadsheetml/2009/9/main" objectType="CheckBox" fmlaLink="$C$194" lockText="1" noThreeD="1"/>
</file>

<file path=xl/ctrlProps/ctrlProp17.xml><?xml version="1.0" encoding="utf-8"?>
<formControlPr xmlns="http://schemas.microsoft.com/office/spreadsheetml/2009/9/main" objectType="Drop" dropLines="5" dropStyle="combo" dx="25" fmlaLink="$C$231" fmlaRange="$D$231:$D$235" noThreeD="1" sel="1" val="0"/>
</file>

<file path=xl/ctrlProps/ctrlProp18.xml><?xml version="1.0" encoding="utf-8"?>
<formControlPr xmlns="http://schemas.microsoft.com/office/spreadsheetml/2009/9/main" objectType="Drop" dropLines="3" dropStyle="combo" dx="25" fmlaLink="$C$242" fmlaRange="$D$242:$D$244" noThreeD="1" sel="1" val="0"/>
</file>

<file path=xl/ctrlProps/ctrlProp19.xml><?xml version="1.0" encoding="utf-8"?>
<formControlPr xmlns="http://schemas.microsoft.com/office/spreadsheetml/2009/9/main" objectType="Drop" dropLines="5" dropStyle="combo" dx="25" fmlaLink="$C$237" fmlaRange="$D$237:$D$241" noThreeD="1" sel="1" val="0"/>
</file>

<file path=xl/ctrlProps/ctrlProp2.xml><?xml version="1.0" encoding="utf-8"?>
<formControlPr xmlns="http://schemas.microsoft.com/office/spreadsheetml/2009/9/main" objectType="CheckBox" fmlaLink="$D$164" lockText="1" noThreeD="1"/>
</file>

<file path=xl/ctrlProps/ctrlProp20.xml><?xml version="1.0" encoding="utf-8"?>
<formControlPr xmlns="http://schemas.microsoft.com/office/spreadsheetml/2009/9/main" objectType="Drop" dropLines="3" dropStyle="combo" dx="25" fmlaLink="$C$227" fmlaRange="$D$227:$D$229" noThreeD="1" sel="1" val="0"/>
</file>

<file path=xl/ctrlProps/ctrlProp21.xml><?xml version="1.0" encoding="utf-8"?>
<formControlPr xmlns="http://schemas.microsoft.com/office/spreadsheetml/2009/9/main" objectType="Drop" dropLines="4" dropStyle="combo" dx="25" fmlaLink="$C$247" fmlaRange="$D$247:$D$250" noThreeD="1" sel="1" val="0"/>
</file>

<file path=xl/ctrlProps/ctrlProp3.xml><?xml version="1.0" encoding="utf-8"?>
<formControlPr xmlns="http://schemas.microsoft.com/office/spreadsheetml/2009/9/main" objectType="Drop" dropLines="6" dropStyle="combo" dx="25" fmlaLink="$C$175" fmlaRange="$D$168:$D$173" noThreeD="1" sel="1" val="0"/>
</file>

<file path=xl/ctrlProps/ctrlProp4.xml><?xml version="1.0" encoding="utf-8"?>
<formControlPr xmlns="http://schemas.microsoft.com/office/spreadsheetml/2009/9/main" objectType="Drop" dropLines="3" dropStyle="combo" dx="25" fmlaLink="$C$184" fmlaRange="$D$180:$D$182" noThreeD="1" sel="1" val="0"/>
</file>

<file path=xl/ctrlProps/ctrlProp5.xml><?xml version="1.0" encoding="utf-8"?>
<formControlPr xmlns="http://schemas.microsoft.com/office/spreadsheetml/2009/9/main" objectType="Drop" dropStyle="combo" dx="25" fmlaLink="$C$198" fmlaRange="$D$198:$D$205" noThreeD="1" sel="1" val="0"/>
</file>

<file path=xl/ctrlProps/ctrlProp6.xml><?xml version="1.0" encoding="utf-8"?>
<formControlPr xmlns="http://schemas.microsoft.com/office/spreadsheetml/2009/9/main" objectType="CheckBox" fmlaLink="$C$185" noThreeD="1"/>
</file>

<file path=xl/ctrlProps/ctrlProp7.xml><?xml version="1.0" encoding="utf-8"?>
<formControlPr xmlns="http://schemas.microsoft.com/office/spreadsheetml/2009/9/main" objectType="CheckBox" fmlaLink="$C$186" noThreeD="1"/>
</file>

<file path=xl/ctrlProps/ctrlProp8.xml><?xml version="1.0" encoding="utf-8"?>
<formControlPr xmlns="http://schemas.microsoft.com/office/spreadsheetml/2009/9/main" objectType="Drop" dropLines="15" dropStyle="combo" dx="25" fmlaLink="$C$207" fmlaRange="$D$207:$D$221" noThreeD="1" sel="1" val="0"/>
</file>

<file path=xl/ctrlProps/ctrlProp9.xml><?xml version="1.0" encoding="utf-8"?>
<formControlPr xmlns="http://schemas.microsoft.com/office/spreadsheetml/2009/9/main" objectType="Drop" dropLines="3" dropStyle="combo" dx="25" fmlaLink="$C$223" fmlaRange="$D$223:$D$22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26</xdr:row>
          <xdr:rowOff>76200</xdr:rowOff>
        </xdr:from>
        <xdr:to>
          <xdr:col>3</xdr:col>
          <xdr:colOff>352425</xdr:colOff>
          <xdr:row>28</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62</xdr:row>
          <xdr:rowOff>133350</xdr:rowOff>
        </xdr:from>
        <xdr:to>
          <xdr:col>4</xdr:col>
          <xdr:colOff>1333500</xdr:colOff>
          <xdr:row>64</xdr:row>
          <xdr:rowOff>9525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120650</xdr:rowOff>
        </xdr:from>
        <xdr:to>
          <xdr:col>4</xdr:col>
          <xdr:colOff>876300</xdr:colOff>
          <xdr:row>87</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5</xdr:col>
          <xdr:colOff>0</xdr:colOff>
          <xdr:row>73</xdr:row>
          <xdr:rowOff>180975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127</xdr:row>
          <xdr:rowOff>69850</xdr:rowOff>
        </xdr:from>
        <xdr:to>
          <xdr:col>4</xdr:col>
          <xdr:colOff>1143000</xdr:colOff>
          <xdr:row>129</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128</xdr:row>
          <xdr:rowOff>133350</xdr:rowOff>
        </xdr:from>
        <xdr:to>
          <xdr:col>4</xdr:col>
          <xdr:colOff>1143000</xdr:colOff>
          <xdr:row>130</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36</xdr:row>
          <xdr:rowOff>19050</xdr:rowOff>
        </xdr:from>
        <xdr:to>
          <xdr:col>4</xdr:col>
          <xdr:colOff>1323975</xdr:colOff>
          <xdr:row>36</xdr:row>
          <xdr:rowOff>200025</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12700</xdr:rowOff>
        </xdr:from>
        <xdr:to>
          <xdr:col>4</xdr:col>
          <xdr:colOff>495300</xdr:colOff>
          <xdr:row>37</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38100</xdr:rowOff>
        </xdr:from>
        <xdr:to>
          <xdr:col>7</xdr:col>
          <xdr:colOff>409575</xdr:colOff>
          <xdr:row>26</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12700</xdr:rowOff>
        </xdr:from>
        <xdr:to>
          <xdr:col>7</xdr:col>
          <xdr:colOff>409575</xdr:colOff>
          <xdr:row>27</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12700</xdr:rowOff>
        </xdr:from>
        <xdr:to>
          <xdr:col>7</xdr:col>
          <xdr:colOff>409575</xdr:colOff>
          <xdr:row>28</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29</xdr:row>
          <xdr:rowOff>0</xdr:rowOff>
        </xdr:from>
        <xdr:to>
          <xdr:col>7</xdr:col>
          <xdr:colOff>419100</xdr:colOff>
          <xdr:row>30</xdr:row>
          <xdr:rowOff>66675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30</xdr:row>
          <xdr:rowOff>152400</xdr:rowOff>
        </xdr:from>
        <xdr:to>
          <xdr:col>7</xdr:col>
          <xdr:colOff>419100</xdr:colOff>
          <xdr:row>32</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6350</xdr:rowOff>
        </xdr:from>
        <xdr:to>
          <xdr:col>7</xdr:col>
          <xdr:colOff>409575</xdr:colOff>
          <xdr:row>29</xdr:row>
          <xdr:rowOff>66675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30</xdr:row>
          <xdr:rowOff>0</xdr:rowOff>
        </xdr:from>
        <xdr:to>
          <xdr:col>7</xdr:col>
          <xdr:colOff>571500</xdr:colOff>
          <xdr:row>31</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139700</xdr:rowOff>
        </xdr:from>
        <xdr:to>
          <xdr:col>5</xdr:col>
          <xdr:colOff>0</xdr:colOff>
          <xdr:row>72</xdr:row>
          <xdr:rowOff>161925</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49</xdr:row>
          <xdr:rowOff>139700</xdr:rowOff>
        </xdr:from>
        <xdr:to>
          <xdr:col>4</xdr:col>
          <xdr:colOff>514350</xdr:colOff>
          <xdr:row>51</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44</xdr:row>
          <xdr:rowOff>139700</xdr:rowOff>
        </xdr:from>
        <xdr:to>
          <xdr:col>5</xdr:col>
          <xdr:colOff>47625</xdr:colOff>
          <xdr:row>46</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66</xdr:row>
          <xdr:rowOff>101600</xdr:rowOff>
        </xdr:from>
        <xdr:to>
          <xdr:col>4</xdr:col>
          <xdr:colOff>1190625</xdr:colOff>
          <xdr:row>66</xdr:row>
          <xdr:rowOff>276225</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0</xdr:colOff>
          <xdr:row>74</xdr:row>
          <xdr:rowOff>180975</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ircrating.org/irc-rule/"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www.ircrating.org/images/stories/pdf/measurement/aft_rigging_jd3_160823.pdf"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ircrating.org/irc-rule/trial-certificate-policy/"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51"/>
  <sheetViews>
    <sheetView showGridLines="0" tabSelected="1" zoomScaleNormal="100" workbookViewId="0">
      <selection activeCell="D11" sqref="D11:F11"/>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244">
        <v>2025</v>
      </c>
      <c r="B1" s="244"/>
      <c r="C1" s="267" t="s">
        <v>338</v>
      </c>
      <c r="D1" s="268"/>
      <c r="E1" s="268"/>
      <c r="F1" s="268"/>
      <c r="G1" s="268"/>
      <c r="H1" s="265" t="s">
        <v>339</v>
      </c>
      <c r="I1" s="104"/>
      <c r="J1" s="209" t="s">
        <v>349</v>
      </c>
      <c r="K1" s="121"/>
      <c r="L1" s="121"/>
      <c r="M1" s="121"/>
      <c r="N1" s="121"/>
      <c r="O1" s="121"/>
      <c r="P1" s="68"/>
    </row>
    <row r="2" spans="1:16" ht="25" customHeight="1" x14ac:dyDescent="0.25">
      <c r="A2" s="244"/>
      <c r="B2" s="244"/>
      <c r="C2" s="269"/>
      <c r="D2" s="269"/>
      <c r="E2" s="269"/>
      <c r="F2" s="269"/>
      <c r="G2" s="269"/>
      <c r="H2" s="266"/>
    </row>
    <row r="3" spans="1:16" ht="15" customHeight="1" x14ac:dyDescent="0.25">
      <c r="A3" s="221"/>
      <c r="B3" s="63"/>
      <c r="C3" s="63"/>
      <c r="D3" s="101"/>
      <c r="E3" s="101"/>
      <c r="F3" s="101"/>
      <c r="G3" s="101"/>
      <c r="H3" s="266"/>
      <c r="I3" s="104"/>
    </row>
    <row r="4" spans="1:16" ht="15" customHeight="1" x14ac:dyDescent="0.25">
      <c r="A4" s="221"/>
      <c r="B4" s="65"/>
      <c r="C4" s="65"/>
      <c r="E4" s="226"/>
      <c r="F4" s="226"/>
      <c r="G4" s="226"/>
      <c r="H4" s="65"/>
      <c r="I4" s="104"/>
      <c r="J4" s="184"/>
      <c r="K4" s="184"/>
      <c r="L4" s="184"/>
      <c r="M4" s="184"/>
      <c r="N4" s="184"/>
      <c r="O4" s="184"/>
    </row>
    <row r="5" spans="1:16" ht="15" customHeight="1" x14ac:dyDescent="0.3">
      <c r="A5" s="221"/>
      <c r="C5" s="67"/>
      <c r="D5" s="325" t="s">
        <v>342</v>
      </c>
      <c r="E5" s="325"/>
      <c r="F5" s="325"/>
      <c r="G5" s="226"/>
      <c r="H5" s="188"/>
      <c r="I5" s="113"/>
      <c r="J5" s="113"/>
      <c r="K5" s="112"/>
      <c r="L5" s="112"/>
    </row>
    <row r="6" spans="1:16" ht="15" customHeight="1" x14ac:dyDescent="0.25">
      <c r="A6" s="221"/>
      <c r="B6" s="65"/>
      <c r="C6" s="65"/>
      <c r="D6" s="226"/>
      <c r="E6" s="226"/>
      <c r="F6" s="226"/>
      <c r="G6" s="226"/>
      <c r="H6" s="188"/>
    </row>
    <row r="7" spans="1:16" ht="15" customHeight="1" x14ac:dyDescent="0.3">
      <c r="A7" s="221"/>
      <c r="D7" s="115"/>
      <c r="E7" s="186" t="s">
        <v>321</v>
      </c>
      <c r="F7" s="61"/>
      <c r="G7" s="107"/>
      <c r="H7" s="63"/>
      <c r="I7" s="69"/>
      <c r="J7" s="185"/>
      <c r="K7" s="184"/>
      <c r="L7" s="184"/>
      <c r="M7" s="184"/>
      <c r="N7" s="184"/>
      <c r="O7" s="184"/>
    </row>
    <row r="8" spans="1:16" ht="18" customHeight="1" thickBot="1" x14ac:dyDescent="0.3">
      <c r="A8" s="222"/>
      <c r="B8" s="62"/>
      <c r="C8" s="62"/>
      <c r="E8" s="19"/>
      <c r="I8" s="337" t="s">
        <v>312</v>
      </c>
      <c r="J8" s="337"/>
      <c r="K8" s="107"/>
      <c r="L8" s="107"/>
      <c r="M8" s="107"/>
      <c r="N8" s="107"/>
      <c r="O8" s="107"/>
    </row>
    <row r="9" spans="1:16" ht="17.25" customHeight="1" thickTop="1" thickBot="1" x14ac:dyDescent="0.3">
      <c r="A9" s="223"/>
      <c r="B9" s="42"/>
      <c r="C9" s="245" t="s">
        <v>125</v>
      </c>
      <c r="D9" s="246"/>
      <c r="E9" s="246"/>
      <c r="F9" s="246"/>
      <c r="G9" s="246"/>
      <c r="H9" s="247"/>
      <c r="I9" s="189" t="s">
        <v>285</v>
      </c>
      <c r="J9" s="190">
        <f>D151</f>
        <v>0</v>
      </c>
      <c r="K9" s="107"/>
      <c r="L9" s="107"/>
      <c r="M9" s="107"/>
      <c r="N9" s="107"/>
      <c r="O9" s="107"/>
    </row>
    <row r="10" spans="1:16" ht="12.75" customHeight="1" thickTop="1" x14ac:dyDescent="0.3">
      <c r="A10" s="223"/>
      <c r="B10" s="42"/>
      <c r="I10" s="106"/>
      <c r="J10" s="76"/>
      <c r="K10" s="76"/>
      <c r="L10" s="76"/>
      <c r="M10" s="76"/>
      <c r="N10" s="76"/>
      <c r="O10" s="76"/>
    </row>
    <row r="11" spans="1:16" ht="15" customHeight="1" x14ac:dyDescent="0.25">
      <c r="A11" s="223"/>
      <c r="B11" s="42"/>
      <c r="C11" s="91" t="s">
        <v>140</v>
      </c>
      <c r="D11" s="299"/>
      <c r="E11" s="300"/>
      <c r="F11" s="300"/>
      <c r="G11" s="224"/>
      <c r="I11" s="315"/>
      <c r="J11" s="315"/>
      <c r="K11" s="91"/>
      <c r="L11" s="91"/>
      <c r="M11" s="91"/>
      <c r="N11" s="91"/>
      <c r="O11" s="91"/>
    </row>
    <row r="12" spans="1:16" ht="15" customHeight="1" x14ac:dyDescent="0.25">
      <c r="A12" s="223"/>
      <c r="B12" s="61"/>
      <c r="C12" s="91" t="s">
        <v>3</v>
      </c>
      <c r="D12" s="299"/>
      <c r="E12" s="300"/>
      <c r="F12" s="300"/>
      <c r="G12" s="224"/>
      <c r="I12" s="315"/>
      <c r="J12" s="315"/>
      <c r="K12" s="91"/>
      <c r="L12" s="91"/>
      <c r="M12" s="91"/>
      <c r="N12" s="91"/>
      <c r="O12" s="91"/>
    </row>
    <row r="13" spans="1:16" ht="15" customHeight="1" x14ac:dyDescent="0.25">
      <c r="A13" s="223"/>
      <c r="B13" s="61"/>
      <c r="C13" s="91" t="s">
        <v>4</v>
      </c>
      <c r="D13" s="90"/>
      <c r="E13" s="335" t="s">
        <v>337</v>
      </c>
      <c r="F13" s="336"/>
      <c r="G13" s="197"/>
      <c r="I13" s="182"/>
      <c r="K13" s="107"/>
      <c r="L13" s="107"/>
      <c r="M13" s="107"/>
      <c r="N13" s="107"/>
      <c r="O13" s="107"/>
    </row>
    <row r="14" spans="1:16" ht="15" customHeight="1" x14ac:dyDescent="0.25">
      <c r="A14" s="223"/>
      <c r="B14" s="61"/>
      <c r="C14" s="107" t="s">
        <v>54</v>
      </c>
      <c r="D14" s="254"/>
      <c r="E14" s="257"/>
      <c r="F14" s="258"/>
      <c r="G14" s="183"/>
      <c r="H14" s="139"/>
      <c r="I14" s="139"/>
      <c r="K14" s="163"/>
      <c r="L14" s="163"/>
      <c r="M14" s="163"/>
      <c r="N14" s="163"/>
      <c r="O14" s="163"/>
    </row>
    <row r="15" spans="1:16" ht="15" customHeight="1" x14ac:dyDescent="0.25">
      <c r="A15" s="223"/>
      <c r="B15" s="61"/>
      <c r="C15" s="227" t="s">
        <v>343</v>
      </c>
      <c r="D15" s="254"/>
      <c r="E15" s="255"/>
      <c r="F15" s="256"/>
      <c r="G15" s="308"/>
      <c r="H15" s="304"/>
      <c r="I15" s="225"/>
      <c r="J15" s="304"/>
      <c r="K15" s="304"/>
      <c r="L15" s="166"/>
      <c r="M15" s="166"/>
      <c r="N15" s="162"/>
      <c r="O15" s="162"/>
    </row>
    <row r="16" spans="1:16" ht="15" customHeight="1" x14ac:dyDescent="0.25">
      <c r="A16" s="223"/>
      <c r="B16" s="61"/>
      <c r="C16" s="227" t="s">
        <v>173</v>
      </c>
      <c r="D16" s="262"/>
      <c r="E16" s="255"/>
      <c r="F16" s="256"/>
    </row>
    <row r="17" spans="1:15" ht="15" customHeight="1" x14ac:dyDescent="0.25">
      <c r="A17" s="223"/>
      <c r="B17" s="61"/>
      <c r="C17" s="76" t="s">
        <v>55</v>
      </c>
      <c r="D17" s="254"/>
      <c r="E17" s="255"/>
      <c r="F17" s="256"/>
    </row>
    <row r="18" spans="1:15" ht="15" customHeight="1" x14ac:dyDescent="0.25">
      <c r="A18" s="223"/>
      <c r="B18" s="61"/>
      <c r="C18" s="105" t="s">
        <v>143</v>
      </c>
      <c r="D18" s="254"/>
      <c r="E18" s="255"/>
      <c r="F18" s="256"/>
    </row>
    <row r="19" spans="1:15" ht="15" customHeight="1" x14ac:dyDescent="0.25">
      <c r="A19" s="223"/>
      <c r="B19" s="76"/>
      <c r="C19" s="332" t="s">
        <v>345</v>
      </c>
      <c r="D19" s="333"/>
      <c r="E19" s="333"/>
      <c r="F19" s="333"/>
      <c r="G19" s="333"/>
      <c r="H19" s="333"/>
    </row>
    <row r="20" spans="1:15" ht="18" customHeight="1" x14ac:dyDescent="0.25">
      <c r="A20" s="223"/>
      <c r="B20" s="76"/>
      <c r="C20" s="333"/>
      <c r="D20" s="333"/>
      <c r="E20" s="333"/>
      <c r="F20" s="333"/>
      <c r="G20" s="333"/>
      <c r="H20" s="333"/>
    </row>
    <row r="21" spans="1:15" ht="18" customHeight="1" x14ac:dyDescent="0.25">
      <c r="A21" s="223"/>
      <c r="B21" s="76"/>
      <c r="C21" s="212"/>
      <c r="D21" s="212"/>
      <c r="E21" s="212"/>
      <c r="F21" s="212"/>
      <c r="G21" s="212"/>
      <c r="H21" s="212"/>
    </row>
    <row r="22" spans="1:15" x14ac:dyDescent="0.3">
      <c r="A22" s="223"/>
      <c r="B22" s="25"/>
      <c r="C22" s="334" t="s">
        <v>181</v>
      </c>
      <c r="D22" s="334"/>
      <c r="E22" s="334"/>
      <c r="F22" s="334"/>
      <c r="G22" s="334"/>
      <c r="H22" s="334"/>
    </row>
    <row r="23" spans="1:15" ht="13.5" customHeight="1" x14ac:dyDescent="0.25">
      <c r="A23" s="223"/>
      <c r="B23" s="19"/>
      <c r="D23" s="22"/>
      <c r="E23" s="22"/>
      <c r="F23" s="22"/>
    </row>
    <row r="24" spans="1:15" ht="32" customHeight="1" x14ac:dyDescent="0.25">
      <c r="A24" s="223"/>
      <c r="B24" s="259" t="s">
        <v>344</v>
      </c>
      <c r="C24" s="260"/>
      <c r="D24" s="260"/>
      <c r="E24" s="261"/>
      <c r="F24" s="109"/>
      <c r="G24" s="270"/>
      <c r="H24" s="270"/>
      <c r="I24" s="270"/>
      <c r="J24" s="270"/>
      <c r="K24" s="270"/>
      <c r="L24" s="270"/>
    </row>
    <row r="25" spans="1:15" ht="49.5" customHeight="1" x14ac:dyDescent="0.25">
      <c r="A25" s="223"/>
      <c r="B25" s="263" t="s">
        <v>178</v>
      </c>
      <c r="C25" s="264"/>
      <c r="D25" s="116" t="s">
        <v>199</v>
      </c>
      <c r="E25" s="118" t="s">
        <v>209</v>
      </c>
      <c r="G25" s="271" t="s">
        <v>264</v>
      </c>
      <c r="H25" s="272"/>
      <c r="I25" s="272"/>
      <c r="J25" s="272"/>
      <c r="K25" s="272"/>
      <c r="L25" s="273"/>
      <c r="M25" s="122"/>
      <c r="N25" s="122"/>
      <c r="O25" s="122"/>
    </row>
    <row r="26" spans="1:15" ht="15.5" x14ac:dyDescent="0.35">
      <c r="A26" s="223"/>
      <c r="B26" s="175" t="s">
        <v>271</v>
      </c>
      <c r="C26" s="175"/>
      <c r="D26" s="177"/>
      <c r="E26" s="178"/>
      <c r="G26" s="149"/>
      <c r="H26" s="150"/>
      <c r="I26" s="274"/>
      <c r="J26" s="275"/>
      <c r="K26" s="275"/>
      <c r="L26" s="276"/>
      <c r="M26" s="122"/>
      <c r="N26" s="122"/>
      <c r="O26" s="122"/>
    </row>
    <row r="27" spans="1:15" ht="12.75" customHeight="1" x14ac:dyDescent="0.3">
      <c r="A27" s="223"/>
      <c r="C27" s="6" t="s">
        <v>48</v>
      </c>
      <c r="D27" s="87"/>
      <c r="E27" s="92"/>
      <c r="G27" s="151"/>
      <c r="H27" s="152"/>
      <c r="I27" s="305" t="str">
        <f>IF(A192&gt;0,"Supply drawings &amp; details of materials with application","")</f>
        <v/>
      </c>
      <c r="J27" s="306"/>
      <c r="K27" s="306"/>
      <c r="L27" s="307"/>
      <c r="M27" s="122"/>
      <c r="N27" s="122"/>
      <c r="O27" s="122"/>
    </row>
    <row r="28" spans="1:15" ht="12.75" customHeight="1" x14ac:dyDescent="0.3">
      <c r="A28" s="223"/>
      <c r="C28" s="164" t="s">
        <v>340</v>
      </c>
      <c r="D28" s="22"/>
      <c r="E28" s="157" t="str">
        <f>IF(D164=TRUE,"Age Date may change","")</f>
        <v/>
      </c>
      <c r="F28" s="22"/>
      <c r="G28" s="153"/>
      <c r="H28" s="154"/>
      <c r="I28" s="305"/>
      <c r="J28" s="306"/>
      <c r="K28" s="306"/>
      <c r="L28" s="307"/>
    </row>
    <row r="29" spans="1:15" ht="12.75" customHeight="1" x14ac:dyDescent="0.3">
      <c r="A29" s="223"/>
      <c r="C29" s="6" t="s">
        <v>5</v>
      </c>
      <c r="D29" s="87"/>
      <c r="E29" s="92"/>
      <c r="G29" s="153"/>
      <c r="H29" s="154"/>
      <c r="I29" s="248"/>
      <c r="J29" s="249"/>
      <c r="K29" s="249"/>
      <c r="L29" s="250"/>
    </row>
    <row r="30" spans="1:15" ht="12.75" customHeight="1" x14ac:dyDescent="0.3">
      <c r="A30" s="223"/>
      <c r="C30" s="6" t="s">
        <v>8</v>
      </c>
      <c r="D30" s="84"/>
      <c r="E30" s="92"/>
      <c r="G30" s="153"/>
      <c r="H30" s="154"/>
      <c r="I30" s="277" t="str">
        <f>IF(A194&gt;0,"Declare weight differences and changes to configuration","")</f>
        <v/>
      </c>
      <c r="J30" s="278"/>
      <c r="K30" s="278"/>
      <c r="L30" s="279"/>
    </row>
    <row r="31" spans="1:15" x14ac:dyDescent="0.3">
      <c r="A31" s="223"/>
      <c r="C31" s="6" t="s">
        <v>9</v>
      </c>
      <c r="D31" s="84"/>
      <c r="E31" s="92"/>
      <c r="G31" s="153"/>
      <c r="H31" s="154"/>
      <c r="I31" s="248"/>
      <c r="J31" s="249"/>
      <c r="K31" s="249"/>
      <c r="L31" s="250"/>
    </row>
    <row r="32" spans="1:15" ht="15.5" customHeight="1" x14ac:dyDescent="0.3">
      <c r="A32" s="223"/>
      <c r="C32" s="6" t="s">
        <v>6</v>
      </c>
      <c r="D32" s="84"/>
      <c r="E32" s="92"/>
      <c r="G32" s="155"/>
      <c r="H32" s="156"/>
      <c r="I32" s="251" t="str">
        <f>IF(B195&gt;0,"Supply full details, photos &amp; details of materials with application","")</f>
        <v/>
      </c>
      <c r="J32" s="252"/>
      <c r="K32" s="252"/>
      <c r="L32" s="253"/>
    </row>
    <row r="33" spans="1:15" ht="12.75" customHeight="1" x14ac:dyDescent="0.3">
      <c r="A33" s="223"/>
      <c r="C33" s="6" t="s">
        <v>7</v>
      </c>
      <c r="D33" s="84"/>
      <c r="E33" s="92"/>
    </row>
    <row r="34" spans="1:15" ht="12.75" customHeight="1" x14ac:dyDescent="0.3">
      <c r="A34" s="223"/>
      <c r="C34" s="6" t="s">
        <v>47</v>
      </c>
      <c r="D34" s="85"/>
      <c r="E34" s="92"/>
      <c r="F34" s="119" t="s">
        <v>150</v>
      </c>
      <c r="G34" s="312" t="s">
        <v>282</v>
      </c>
      <c r="H34" s="312"/>
      <c r="I34" s="312"/>
      <c r="J34" s="312"/>
      <c r="K34" s="312"/>
      <c r="L34" s="312"/>
      <c r="M34" s="312"/>
      <c r="N34" s="312"/>
      <c r="O34" s="165"/>
    </row>
    <row r="35" spans="1:15" ht="12.75" customHeight="1" x14ac:dyDescent="0.25">
      <c r="A35" s="223"/>
      <c r="B35" s="22"/>
      <c r="C35" s="7" t="s">
        <v>27</v>
      </c>
      <c r="D35" s="85"/>
      <c r="E35" s="92"/>
      <c r="F35" s="119" t="s">
        <v>150</v>
      </c>
      <c r="G35" s="312" t="s">
        <v>283</v>
      </c>
      <c r="H35" s="312"/>
      <c r="I35" s="312"/>
      <c r="J35" s="312"/>
      <c r="K35" s="312"/>
      <c r="L35" s="312"/>
      <c r="M35" s="312"/>
      <c r="N35" s="165"/>
      <c r="O35" s="165"/>
    </row>
    <row r="36" spans="1:15" ht="13.5" customHeight="1" x14ac:dyDescent="0.3">
      <c r="A36" s="223"/>
      <c r="C36" s="7" t="s">
        <v>172</v>
      </c>
      <c r="D36" s="86"/>
      <c r="E36" s="92"/>
      <c r="F36" s="119" t="s">
        <v>150</v>
      </c>
    </row>
    <row r="37" spans="1:15" ht="16.5" customHeight="1" x14ac:dyDescent="0.3">
      <c r="A37" s="223"/>
      <c r="C37" s="22" t="s">
        <v>197</v>
      </c>
      <c r="D37" s="313"/>
      <c r="E37" s="314"/>
      <c r="F37" s="119"/>
      <c r="G37" s="329" t="s">
        <v>310</v>
      </c>
      <c r="H37" s="330"/>
      <c r="I37" s="330"/>
      <c r="J37" s="330"/>
      <c r="K37" s="330"/>
      <c r="L37" s="330"/>
      <c r="M37" s="331"/>
      <c r="N37" s="2"/>
      <c r="O37" s="2"/>
    </row>
    <row r="38" spans="1:15" ht="15" customHeight="1" x14ac:dyDescent="0.25">
      <c r="A38" s="223"/>
      <c r="B38" s="103"/>
      <c r="C38" s="103" t="s">
        <v>198</v>
      </c>
      <c r="D38" s="117"/>
      <c r="E38" s="114"/>
      <c r="F38" s="119"/>
      <c r="G38" s="309"/>
      <c r="H38" s="310"/>
      <c r="I38" s="310"/>
      <c r="J38" s="310"/>
      <c r="K38" s="310"/>
      <c r="L38" s="310"/>
      <c r="M38" s="311"/>
      <c r="N38" s="187"/>
      <c r="O38" s="187"/>
    </row>
    <row r="39" spans="1:15" ht="12.75" customHeight="1" x14ac:dyDescent="0.25">
      <c r="A39" s="223"/>
      <c r="B39" s="22" t="s">
        <v>161</v>
      </c>
      <c r="C39" s="7" t="s">
        <v>149</v>
      </c>
      <c r="D39" s="85"/>
      <c r="E39" s="92"/>
      <c r="F39" s="119" t="s">
        <v>150</v>
      </c>
      <c r="G39" s="301"/>
      <c r="H39" s="302"/>
      <c r="I39" s="302"/>
      <c r="J39" s="302"/>
      <c r="K39" s="302"/>
      <c r="L39" s="302"/>
      <c r="M39" s="303"/>
      <c r="N39" s="187"/>
      <c r="O39" s="187"/>
    </row>
    <row r="40" spans="1:15" ht="12.75" customHeight="1" x14ac:dyDescent="0.3">
      <c r="A40" s="223"/>
      <c r="C40" s="70" t="s">
        <v>179</v>
      </c>
      <c r="D40" s="84"/>
      <c r="E40" s="92"/>
      <c r="G40" s="301"/>
      <c r="H40" s="302"/>
      <c r="I40" s="302"/>
      <c r="J40" s="302"/>
      <c r="K40" s="302"/>
      <c r="L40" s="302"/>
      <c r="M40" s="303"/>
      <c r="N40" s="187"/>
      <c r="O40" s="187"/>
    </row>
    <row r="41" spans="1:15" ht="12.75" customHeight="1" x14ac:dyDescent="0.3">
      <c r="A41" s="223"/>
      <c r="C41" s="70" t="s">
        <v>180</v>
      </c>
      <c r="D41" s="84"/>
      <c r="E41" s="92"/>
      <c r="G41" s="301"/>
      <c r="H41" s="302"/>
      <c r="I41" s="302"/>
      <c r="J41" s="302"/>
      <c r="K41" s="302"/>
      <c r="L41" s="302"/>
      <c r="M41" s="303"/>
      <c r="N41" s="187"/>
      <c r="O41" s="187"/>
    </row>
    <row r="42" spans="1:15" ht="12.75" customHeight="1" x14ac:dyDescent="0.3">
      <c r="A42" s="223"/>
      <c r="C42" s="19"/>
      <c r="D42" s="110"/>
      <c r="E42" s="111"/>
      <c r="G42" s="301"/>
      <c r="H42" s="302"/>
      <c r="I42" s="302"/>
      <c r="J42" s="302"/>
      <c r="K42" s="302"/>
      <c r="L42" s="302"/>
      <c r="M42" s="303"/>
      <c r="N42" s="187"/>
      <c r="O42" s="187"/>
    </row>
    <row r="43" spans="1:15" ht="12.5" x14ac:dyDescent="0.25">
      <c r="A43" s="223"/>
      <c r="B43" s="298" t="s">
        <v>104</v>
      </c>
      <c r="C43" s="6" t="s">
        <v>100</v>
      </c>
      <c r="D43" s="87"/>
      <c r="E43" s="92"/>
      <c r="G43" s="326"/>
      <c r="H43" s="327"/>
      <c r="I43" s="327"/>
      <c r="J43" s="327"/>
      <c r="K43" s="327"/>
      <c r="L43" s="327"/>
      <c r="M43" s="328"/>
      <c r="N43" s="172"/>
      <c r="O43" s="172"/>
    </row>
    <row r="44" spans="1:15" ht="12.5" x14ac:dyDescent="0.25">
      <c r="A44" s="223"/>
      <c r="B44" s="298"/>
      <c r="C44" s="6" t="s">
        <v>101</v>
      </c>
      <c r="D44" s="87"/>
      <c r="E44" s="92"/>
      <c r="G44" s="319"/>
      <c r="H44" s="320"/>
      <c r="I44" s="320"/>
      <c r="J44" s="320"/>
      <c r="K44" s="320"/>
      <c r="L44" s="320"/>
      <c r="M44" s="321"/>
      <c r="N44" s="171"/>
      <c r="O44" s="171"/>
    </row>
    <row r="45" spans="1:15" x14ac:dyDescent="0.3">
      <c r="A45" s="223"/>
      <c r="B45" s="124"/>
      <c r="D45" s="138"/>
      <c r="E45" s="142"/>
      <c r="G45" s="319"/>
      <c r="H45" s="320"/>
      <c r="I45" s="320"/>
      <c r="J45" s="320"/>
      <c r="K45" s="320"/>
      <c r="L45" s="320"/>
      <c r="M45" s="321"/>
      <c r="N45" s="171"/>
      <c r="O45" s="171"/>
    </row>
    <row r="46" spans="1:15" ht="13" customHeight="1" x14ac:dyDescent="0.25">
      <c r="A46" s="223"/>
      <c r="B46" s="316" t="s">
        <v>241</v>
      </c>
      <c r="C46" s="316"/>
      <c r="D46" s="144"/>
      <c r="E46" s="145"/>
      <c r="G46" s="319"/>
      <c r="H46" s="320"/>
      <c r="I46" s="320"/>
      <c r="J46" s="320"/>
      <c r="K46" s="320"/>
      <c r="L46" s="320"/>
      <c r="M46" s="321"/>
      <c r="N46" s="171"/>
      <c r="O46" s="171"/>
    </row>
    <row r="47" spans="1:15" ht="13" customHeight="1" x14ac:dyDescent="0.25">
      <c r="A47" s="223"/>
      <c r="B47" s="316" t="s">
        <v>252</v>
      </c>
      <c r="C47" s="316"/>
      <c r="D47" s="86"/>
      <c r="E47" s="92"/>
      <c r="G47" s="319"/>
      <c r="H47" s="320"/>
      <c r="I47" s="320"/>
      <c r="J47" s="320"/>
      <c r="K47" s="320"/>
      <c r="L47" s="320"/>
      <c r="M47" s="321"/>
      <c r="N47" s="171"/>
      <c r="O47" s="171"/>
    </row>
    <row r="48" spans="1:15" ht="13" customHeight="1" x14ac:dyDescent="0.25">
      <c r="A48" s="223"/>
      <c r="B48" s="316" t="s">
        <v>250</v>
      </c>
      <c r="C48" s="317"/>
      <c r="D48" s="147"/>
      <c r="E48" s="92"/>
      <c r="G48" s="319"/>
      <c r="H48" s="320"/>
      <c r="I48" s="320"/>
      <c r="J48" s="320"/>
      <c r="K48" s="320"/>
      <c r="L48" s="320"/>
      <c r="M48" s="321"/>
      <c r="N48" s="171"/>
      <c r="O48" s="171"/>
    </row>
    <row r="49" spans="1:15" ht="13" customHeight="1" x14ac:dyDescent="0.25">
      <c r="A49" s="223"/>
      <c r="B49" s="316" t="s">
        <v>251</v>
      </c>
      <c r="C49" s="317"/>
      <c r="D49" s="147"/>
      <c r="E49" s="92"/>
      <c r="G49" s="319"/>
      <c r="H49" s="320"/>
      <c r="I49" s="320"/>
      <c r="J49" s="320"/>
      <c r="K49" s="320"/>
      <c r="L49" s="320"/>
      <c r="M49" s="321"/>
      <c r="N49" s="171"/>
      <c r="O49" s="171"/>
    </row>
    <row r="50" spans="1:15" x14ac:dyDescent="0.3">
      <c r="A50" s="223"/>
      <c r="B50" s="124"/>
      <c r="D50" s="138"/>
      <c r="E50" s="142"/>
      <c r="G50" s="319"/>
      <c r="H50" s="320"/>
      <c r="I50" s="320"/>
      <c r="J50" s="320"/>
      <c r="K50" s="320"/>
      <c r="L50" s="320"/>
      <c r="M50" s="321"/>
      <c r="N50" s="171"/>
      <c r="O50" s="171"/>
    </row>
    <row r="51" spans="1:15" ht="12.5" x14ac:dyDescent="0.25">
      <c r="A51" s="223"/>
      <c r="B51" s="318" t="s">
        <v>254</v>
      </c>
      <c r="C51" s="318"/>
      <c r="D51" s="138"/>
      <c r="E51" s="142"/>
      <c r="G51" s="322"/>
      <c r="H51" s="323"/>
      <c r="I51" s="323"/>
      <c r="J51" s="323"/>
      <c r="K51" s="323"/>
      <c r="L51" s="323"/>
      <c r="M51" s="324"/>
      <c r="N51" s="171"/>
      <c r="O51" s="171"/>
    </row>
    <row r="52" spans="1:15" ht="12.5" x14ac:dyDescent="0.25">
      <c r="A52" s="223"/>
      <c r="B52" s="291" t="str">
        <f>IF(C242=3,"The IRC Rating Authority will contact you for more information","")</f>
        <v/>
      </c>
      <c r="C52" s="291"/>
      <c r="D52" s="291"/>
      <c r="E52" s="291"/>
      <c r="F52" s="291"/>
      <c r="G52" s="294"/>
      <c r="H52" s="294"/>
      <c r="I52" s="294"/>
      <c r="J52" s="294"/>
      <c r="K52" s="294"/>
      <c r="L52" s="294"/>
      <c r="M52" s="294"/>
      <c r="N52" s="171"/>
      <c r="O52" s="171"/>
    </row>
    <row r="53" spans="1:15" ht="12.5" x14ac:dyDescent="0.25">
      <c r="A53" s="223"/>
      <c r="B53" s="148"/>
      <c r="C53" s="148"/>
      <c r="D53" s="148"/>
      <c r="E53" s="148"/>
      <c r="F53" s="148"/>
      <c r="G53" s="295"/>
      <c r="H53" s="295"/>
      <c r="I53" s="295"/>
      <c r="J53" s="295"/>
      <c r="K53" s="295"/>
      <c r="L53" s="295"/>
      <c r="M53" s="295"/>
      <c r="N53" s="171"/>
      <c r="O53" s="171"/>
    </row>
    <row r="54" spans="1:15" ht="13" customHeight="1" x14ac:dyDescent="0.25">
      <c r="A54" s="223"/>
      <c r="B54" s="297" t="s">
        <v>230</v>
      </c>
      <c r="C54" s="297"/>
      <c r="D54" s="297"/>
      <c r="E54" s="297"/>
      <c r="F54" s="297"/>
      <c r="G54" s="171"/>
      <c r="H54" s="171"/>
      <c r="I54" s="171"/>
      <c r="J54" s="171"/>
      <c r="K54" s="171"/>
      <c r="L54" s="171"/>
      <c r="M54" s="171"/>
      <c r="N54" s="171"/>
      <c r="O54" s="171"/>
    </row>
    <row r="55" spans="1:15" ht="13" customHeight="1" x14ac:dyDescent="0.25">
      <c r="A55" s="223"/>
      <c r="B55" s="161"/>
      <c r="C55" s="161"/>
      <c r="D55" s="161"/>
      <c r="E55" s="161"/>
      <c r="F55" s="161"/>
      <c r="G55" s="171"/>
      <c r="H55" s="171"/>
      <c r="I55" s="171"/>
      <c r="J55" s="171"/>
      <c r="K55" s="171"/>
      <c r="L55" s="171"/>
      <c r="M55" s="171"/>
      <c r="N55" s="171"/>
      <c r="O55" s="171"/>
    </row>
    <row r="56" spans="1:15" ht="15.5" x14ac:dyDescent="0.35">
      <c r="A56" s="223"/>
      <c r="B56" s="175" t="s">
        <v>272</v>
      </c>
      <c r="C56" s="174"/>
      <c r="D56" s="174"/>
      <c r="E56" s="176"/>
      <c r="G56" s="171"/>
      <c r="H56" s="171"/>
      <c r="I56" s="171"/>
      <c r="J56" s="171"/>
      <c r="K56" s="171"/>
      <c r="L56" s="171"/>
      <c r="M56" s="171"/>
      <c r="N56" s="171"/>
      <c r="O56" s="171"/>
    </row>
    <row r="57" spans="1:15" x14ac:dyDescent="0.3">
      <c r="A57" s="223"/>
      <c r="C57" s="6" t="s">
        <v>10</v>
      </c>
      <c r="D57" s="87"/>
      <c r="E57" s="93"/>
      <c r="G57" s="171"/>
      <c r="H57" s="171"/>
      <c r="I57" s="171"/>
      <c r="J57" s="171"/>
      <c r="K57" s="171"/>
      <c r="L57" s="171"/>
      <c r="M57" s="171"/>
      <c r="N57" s="171"/>
      <c r="O57" s="171"/>
    </row>
    <row r="58" spans="1:15" x14ac:dyDescent="0.3">
      <c r="A58" s="223"/>
      <c r="C58" s="6" t="s">
        <v>11</v>
      </c>
      <c r="D58" s="87"/>
      <c r="E58" s="93"/>
      <c r="G58" s="172"/>
      <c r="H58" s="172"/>
      <c r="I58" s="172"/>
      <c r="J58" s="172"/>
      <c r="K58" s="172"/>
      <c r="L58" s="172"/>
      <c r="M58" s="172"/>
      <c r="N58" s="172"/>
      <c r="O58" s="172"/>
    </row>
    <row r="59" spans="1:15" x14ac:dyDescent="0.3">
      <c r="A59" s="223"/>
      <c r="C59" s="6" t="s">
        <v>13</v>
      </c>
      <c r="D59" s="87"/>
      <c r="E59" s="93"/>
      <c r="F59" s="119"/>
      <c r="G59" s="171"/>
      <c r="H59" s="171"/>
      <c r="I59" s="171"/>
      <c r="J59" s="171"/>
      <c r="K59" s="171"/>
      <c r="L59" s="171"/>
      <c r="M59" s="171"/>
      <c r="N59" s="171"/>
      <c r="O59" s="171"/>
    </row>
    <row r="60" spans="1:15" x14ac:dyDescent="0.3">
      <c r="A60" s="223"/>
      <c r="C60" s="6" t="s">
        <v>12</v>
      </c>
      <c r="D60" s="87"/>
      <c r="E60" s="93"/>
      <c r="I60" s="171"/>
      <c r="J60" s="171"/>
      <c r="K60" s="171"/>
      <c r="L60" s="171"/>
      <c r="M60" s="171"/>
      <c r="N60" s="171"/>
      <c r="O60" s="171"/>
    </row>
    <row r="61" spans="1:15" ht="12.5" x14ac:dyDescent="0.25">
      <c r="A61" s="223"/>
      <c r="B61" s="19"/>
      <c r="C61" s="193" t="s">
        <v>14</v>
      </c>
      <c r="D61" s="87"/>
      <c r="E61" s="93"/>
      <c r="F61" s="296" t="s">
        <v>292</v>
      </c>
      <c r="G61" s="231"/>
      <c r="H61" s="231"/>
      <c r="I61" s="171"/>
      <c r="J61" s="171"/>
      <c r="K61" s="171"/>
      <c r="L61" s="171"/>
      <c r="M61" s="171"/>
      <c r="N61" s="171"/>
      <c r="O61" s="171"/>
    </row>
    <row r="62" spans="1:15" ht="12.5" x14ac:dyDescent="0.25">
      <c r="A62" s="223"/>
      <c r="B62" s="19"/>
      <c r="C62" s="193" t="s">
        <v>182</v>
      </c>
      <c r="D62" s="87"/>
      <c r="E62" s="93"/>
      <c r="F62" s="284"/>
      <c r="G62" s="285"/>
      <c r="H62" s="285"/>
      <c r="I62" s="171"/>
      <c r="J62" s="171"/>
      <c r="K62" s="171"/>
      <c r="L62" s="171"/>
      <c r="M62" s="171"/>
      <c r="N62" s="171"/>
      <c r="O62" s="171"/>
    </row>
    <row r="63" spans="1:15" ht="12.5" x14ac:dyDescent="0.25">
      <c r="A63" s="223"/>
      <c r="B63" s="19"/>
      <c r="D63" s="138"/>
      <c r="E63" s="139"/>
      <c r="F63" s="119"/>
      <c r="G63" s="171"/>
      <c r="H63" s="171"/>
      <c r="I63" s="171"/>
      <c r="J63" s="171"/>
      <c r="K63" s="171"/>
      <c r="L63" s="171"/>
      <c r="M63" s="171"/>
      <c r="N63" s="171"/>
      <c r="O63" s="171"/>
    </row>
    <row r="64" spans="1:15" ht="12.5" customHeight="1" x14ac:dyDescent="0.25">
      <c r="A64" s="223"/>
      <c r="B64" s="281" t="s">
        <v>284</v>
      </c>
      <c r="C64" s="281"/>
      <c r="D64" s="287"/>
      <c r="E64" s="287"/>
      <c r="F64" s="289" t="str">
        <f>IF(C175=5,"Enter SPL measurement if shorter than STL","")</f>
        <v/>
      </c>
      <c r="G64" s="289"/>
      <c r="H64" s="289"/>
      <c r="I64" s="289"/>
      <c r="J64" s="171"/>
      <c r="K64" s="171"/>
      <c r="L64" s="171"/>
      <c r="M64" s="171"/>
      <c r="N64" s="171"/>
      <c r="O64" s="171"/>
    </row>
    <row r="65" spans="1:20" ht="8" customHeight="1" x14ac:dyDescent="0.25">
      <c r="A65" s="223"/>
      <c r="B65" s="19"/>
      <c r="C65" s="19"/>
      <c r="D65" s="102"/>
      <c r="E65" s="102"/>
      <c r="G65" s="171"/>
      <c r="H65" s="171"/>
      <c r="I65" s="171"/>
      <c r="J65" s="171"/>
      <c r="K65" s="171"/>
      <c r="L65" s="171"/>
      <c r="M65" s="171"/>
      <c r="N65" s="171"/>
      <c r="O65" s="171"/>
    </row>
    <row r="66" spans="1:20" ht="16" customHeight="1" x14ac:dyDescent="0.3">
      <c r="A66" s="223"/>
      <c r="B66" s="282" t="s">
        <v>301</v>
      </c>
      <c r="C66" s="282"/>
      <c r="D66" s="132"/>
      <c r="E66" s="113"/>
      <c r="G66" s="171"/>
      <c r="H66" s="171"/>
      <c r="I66" s="171"/>
      <c r="J66" s="171"/>
      <c r="K66" s="171"/>
      <c r="L66" s="171"/>
      <c r="M66" s="171"/>
      <c r="N66" s="171"/>
      <c r="O66" s="171"/>
    </row>
    <row r="67" spans="1:20" ht="28" customHeight="1" x14ac:dyDescent="0.25">
      <c r="A67" s="223"/>
      <c r="B67" s="290" t="s">
        <v>313</v>
      </c>
      <c r="C67" s="290"/>
      <c r="D67" s="290"/>
      <c r="E67" s="113"/>
      <c r="F67" s="217" t="s">
        <v>305</v>
      </c>
      <c r="G67" s="217"/>
      <c r="H67" s="217"/>
      <c r="I67" s="217"/>
      <c r="J67" s="171"/>
      <c r="K67" s="171"/>
      <c r="L67" s="171"/>
      <c r="M67" s="171"/>
      <c r="N67" s="171"/>
      <c r="O67" s="171"/>
    </row>
    <row r="68" spans="1:20" ht="16" customHeight="1" x14ac:dyDescent="0.25">
      <c r="A68" s="223"/>
      <c r="B68" s="211"/>
      <c r="C68" s="211"/>
      <c r="D68" s="211"/>
      <c r="F68" s="291" t="str">
        <f>IF(C227=3,"You are declaring a whisker pole set to leeward","")</f>
        <v/>
      </c>
      <c r="G68" s="291"/>
      <c r="H68" s="291"/>
      <c r="I68" s="291"/>
      <c r="J68" s="171"/>
      <c r="K68" s="171"/>
      <c r="L68" s="171"/>
      <c r="M68" s="171"/>
      <c r="N68" s="171"/>
      <c r="O68" s="171"/>
    </row>
    <row r="69" spans="1:20" ht="12.5" x14ac:dyDescent="0.25">
      <c r="A69" s="223"/>
      <c r="B69" s="281" t="s">
        <v>214</v>
      </c>
      <c r="C69" s="281"/>
      <c r="D69" s="86"/>
      <c r="E69" s="93"/>
      <c r="F69" s="119"/>
      <c r="G69" s="171"/>
      <c r="H69" s="171"/>
      <c r="I69" s="171"/>
      <c r="J69" s="171"/>
      <c r="K69" s="171"/>
      <c r="L69" s="171"/>
      <c r="M69" s="171"/>
      <c r="N69" s="171"/>
      <c r="O69" s="171"/>
    </row>
    <row r="70" spans="1:20" x14ac:dyDescent="0.3">
      <c r="A70" s="223"/>
      <c r="B70" s="293"/>
      <c r="C70" s="293"/>
      <c r="D70" s="82"/>
      <c r="E70" s="83"/>
      <c r="F70" s="119"/>
      <c r="G70" s="171"/>
      <c r="H70" s="171"/>
      <c r="I70" s="171"/>
      <c r="J70" s="171"/>
      <c r="K70" s="171"/>
      <c r="L70" s="171"/>
      <c r="M70" s="171"/>
      <c r="N70" s="171"/>
      <c r="O70" s="171"/>
    </row>
    <row r="71" spans="1:20" ht="12.5" x14ac:dyDescent="0.25">
      <c r="A71" s="223"/>
      <c r="B71" s="281" t="s">
        <v>151</v>
      </c>
      <c r="C71" s="281"/>
      <c r="D71" s="86"/>
      <c r="E71" s="93"/>
      <c r="F71" s="120" t="s">
        <v>326</v>
      </c>
      <c r="G71" s="216"/>
      <c r="H71" s="216"/>
      <c r="I71" s="216"/>
      <c r="J71" s="171"/>
      <c r="K71" s="171"/>
      <c r="L71" s="171"/>
      <c r="M71" s="171"/>
      <c r="N71" s="171"/>
      <c r="O71" s="171"/>
    </row>
    <row r="72" spans="1:20" x14ac:dyDescent="0.3">
      <c r="A72" s="223"/>
      <c r="C72" s="120"/>
      <c r="D72" s="79"/>
      <c r="E72" s="80"/>
      <c r="F72" s="119"/>
      <c r="G72" s="171"/>
      <c r="H72" s="171"/>
      <c r="I72" s="171"/>
      <c r="J72" s="171"/>
      <c r="K72" s="171"/>
      <c r="L72" s="171"/>
      <c r="M72" s="171"/>
      <c r="N72" s="171"/>
      <c r="O72" s="171"/>
    </row>
    <row r="73" spans="1:20" ht="15.5" customHeight="1" x14ac:dyDescent="0.3">
      <c r="A73" s="223"/>
      <c r="B73" s="288" t="s">
        <v>210</v>
      </c>
      <c r="C73" s="288"/>
      <c r="D73" s="126"/>
      <c r="E73" s="126"/>
      <c r="F73" s="131"/>
      <c r="G73" s="71"/>
      <c r="H73" s="71"/>
      <c r="I73" s="71"/>
      <c r="J73" s="71"/>
      <c r="K73" s="71"/>
      <c r="L73" s="71"/>
      <c r="M73" s="71"/>
      <c r="N73" s="71"/>
      <c r="O73" s="71"/>
      <c r="P73" s="43"/>
      <c r="Q73" s="43"/>
      <c r="R73" s="43"/>
      <c r="S73" s="2"/>
      <c r="T73" s="2"/>
    </row>
    <row r="74" spans="1:20" ht="17.5" customHeight="1" x14ac:dyDescent="0.3">
      <c r="A74" s="223"/>
      <c r="B74" s="288" t="s">
        <v>116</v>
      </c>
      <c r="C74" s="288"/>
      <c r="D74" s="125"/>
      <c r="E74" s="125"/>
      <c r="F74" s="41"/>
      <c r="G74" s="71"/>
      <c r="H74" s="71"/>
      <c r="I74" s="71"/>
      <c r="J74" s="71"/>
      <c r="K74" s="71"/>
      <c r="L74" s="71"/>
      <c r="M74" s="71"/>
      <c r="N74" s="71"/>
      <c r="O74" s="71"/>
      <c r="P74" s="43"/>
      <c r="Q74" s="43"/>
      <c r="R74" s="43"/>
      <c r="S74" s="2"/>
      <c r="T74" s="2"/>
    </row>
    <row r="75" spans="1:20" ht="16" customHeight="1" x14ac:dyDescent="0.3">
      <c r="A75" s="223"/>
      <c r="B75" s="198" t="s">
        <v>314</v>
      </c>
      <c r="C75" s="76"/>
      <c r="D75" s="125"/>
      <c r="E75" s="125"/>
      <c r="F75" s="41"/>
      <c r="G75" s="71"/>
      <c r="H75" s="71"/>
      <c r="I75" s="71"/>
      <c r="J75" s="71"/>
      <c r="K75" s="71"/>
      <c r="L75" s="71"/>
      <c r="M75" s="71"/>
      <c r="N75" s="71"/>
      <c r="O75" s="71"/>
      <c r="P75" s="43"/>
      <c r="Q75" s="43"/>
      <c r="R75" s="43"/>
      <c r="S75" s="2"/>
      <c r="T75" s="2"/>
    </row>
    <row r="76" spans="1:20" ht="16" customHeight="1" x14ac:dyDescent="0.3">
      <c r="A76" s="223"/>
      <c r="B76" s="76"/>
      <c r="C76" s="76"/>
      <c r="D76" s="125"/>
      <c r="E76" s="125"/>
      <c r="F76" s="41"/>
      <c r="G76" s="71"/>
      <c r="H76" s="71"/>
      <c r="I76" s="71"/>
      <c r="J76" s="71"/>
      <c r="K76" s="71"/>
      <c r="L76" s="71"/>
      <c r="M76" s="71"/>
      <c r="N76" s="71"/>
      <c r="O76" s="71"/>
      <c r="P76" s="43"/>
      <c r="Q76" s="43"/>
      <c r="R76" s="43"/>
      <c r="S76" s="2"/>
      <c r="T76" s="2"/>
    </row>
    <row r="77" spans="1:20" ht="16" customHeight="1" x14ac:dyDescent="0.3">
      <c r="A77" s="223"/>
      <c r="B77" s="283" t="s">
        <v>303</v>
      </c>
      <c r="C77" s="283"/>
      <c r="D77" s="283"/>
      <c r="E77" s="283"/>
      <c r="F77" s="283"/>
      <c r="G77" s="71"/>
      <c r="H77" s="71"/>
      <c r="I77" s="71"/>
      <c r="J77" s="71"/>
      <c r="K77" s="71"/>
      <c r="L77" s="71"/>
      <c r="M77" s="71"/>
      <c r="N77" s="71"/>
      <c r="O77" s="71"/>
      <c r="P77" s="43"/>
      <c r="Q77" s="43"/>
      <c r="R77" s="43"/>
      <c r="S77" s="2"/>
      <c r="T77" s="2"/>
    </row>
    <row r="78" spans="1:20" ht="16" customHeight="1" x14ac:dyDescent="0.3">
      <c r="A78" s="223"/>
      <c r="B78" s="76"/>
      <c r="C78" s="76"/>
      <c r="D78" s="125"/>
      <c r="E78" s="125"/>
      <c r="F78" s="41"/>
      <c r="G78" s="71"/>
      <c r="H78" s="71"/>
      <c r="I78" s="71"/>
      <c r="J78" s="71"/>
      <c r="K78" s="71"/>
      <c r="L78" s="71"/>
      <c r="M78" s="71"/>
      <c r="N78" s="71"/>
      <c r="O78" s="71"/>
      <c r="P78" s="43"/>
      <c r="Q78" s="43"/>
      <c r="R78" s="43"/>
      <c r="S78" s="2"/>
      <c r="T78" s="2"/>
    </row>
    <row r="79" spans="1:20" ht="15.5" x14ac:dyDescent="0.3">
      <c r="A79" s="223"/>
      <c r="B79" s="179" t="s">
        <v>273</v>
      </c>
      <c r="C79" s="180"/>
      <c r="D79" s="181"/>
      <c r="E79" s="181"/>
      <c r="F79" s="41"/>
      <c r="G79" s="71"/>
      <c r="H79" s="71"/>
      <c r="I79" s="71"/>
      <c r="J79" s="71"/>
      <c r="K79" s="71"/>
      <c r="L79" s="71"/>
      <c r="M79" s="71"/>
      <c r="N79" s="71"/>
      <c r="O79" s="71"/>
      <c r="P79" s="43"/>
      <c r="Q79" s="43"/>
      <c r="R79" s="43"/>
      <c r="S79" s="2"/>
      <c r="T79" s="2"/>
    </row>
    <row r="80" spans="1:20" ht="15.5" x14ac:dyDescent="0.3">
      <c r="A80" s="223"/>
      <c r="B80" s="228"/>
      <c r="C80" s="76"/>
      <c r="D80" s="125"/>
      <c r="E80" s="125"/>
      <c r="F80" s="41"/>
      <c r="G80" s="71"/>
      <c r="H80" s="71"/>
      <c r="I80" s="71"/>
      <c r="J80" s="71"/>
      <c r="K80" s="71"/>
      <c r="L80" s="71"/>
      <c r="M80" s="71"/>
      <c r="N80" s="71"/>
      <c r="O80" s="71"/>
      <c r="P80" s="43"/>
      <c r="Q80" s="43"/>
      <c r="R80" s="43"/>
      <c r="S80" s="2"/>
      <c r="T80" s="2"/>
    </row>
    <row r="81" spans="1:20" x14ac:dyDescent="0.3">
      <c r="A81" s="223"/>
      <c r="B81" s="2" t="s">
        <v>128</v>
      </c>
      <c r="C81" s="6" t="s">
        <v>26</v>
      </c>
      <c r="D81" s="87"/>
      <c r="E81" s="93"/>
      <c r="F81" s="20"/>
      <c r="H81" s="24"/>
      <c r="I81" s="24"/>
      <c r="J81" s="24"/>
      <c r="K81" s="24"/>
      <c r="L81" s="24"/>
      <c r="M81" s="24"/>
      <c r="N81" s="24"/>
    </row>
    <row r="82" spans="1:20" ht="12.75" customHeight="1" x14ac:dyDescent="0.35">
      <c r="A82" s="223"/>
      <c r="C82" s="6" t="s">
        <v>17</v>
      </c>
      <c r="D82" s="87"/>
      <c r="E82" s="93"/>
      <c r="F82" s="20"/>
      <c r="G82" s="21"/>
      <c r="H82" s="21"/>
      <c r="I82" s="21"/>
      <c r="J82" s="54"/>
    </row>
    <row r="83" spans="1:20" ht="12.75" customHeight="1" x14ac:dyDescent="0.35">
      <c r="A83" s="223"/>
      <c r="C83" s="6" t="s">
        <v>18</v>
      </c>
      <c r="D83" s="87"/>
      <c r="E83" s="93"/>
      <c r="F83" s="20"/>
      <c r="G83" s="21"/>
      <c r="H83" s="21"/>
      <c r="I83" s="21"/>
      <c r="J83" s="54"/>
    </row>
    <row r="84" spans="1:20" x14ac:dyDescent="0.3">
      <c r="A84" s="223"/>
      <c r="B84" s="22"/>
      <c r="C84" s="22"/>
      <c r="D84" s="218"/>
      <c r="E84" s="218"/>
      <c r="F84" s="27"/>
      <c r="G84" s="71"/>
      <c r="H84" s="71"/>
      <c r="I84" s="71"/>
      <c r="J84" s="71"/>
      <c r="K84" s="71"/>
      <c r="L84" s="71"/>
      <c r="M84" s="71"/>
      <c r="N84" s="71"/>
      <c r="O84" s="71"/>
      <c r="P84" s="43"/>
      <c r="Q84" s="43"/>
      <c r="R84" s="43"/>
      <c r="S84" s="2"/>
      <c r="T84" s="2"/>
    </row>
    <row r="85" spans="1:20" x14ac:dyDescent="0.3">
      <c r="A85" s="223"/>
      <c r="B85" s="2" t="s">
        <v>25</v>
      </c>
      <c r="C85" s="22"/>
      <c r="D85" s="125"/>
      <c r="E85" s="125"/>
      <c r="F85" s="27"/>
      <c r="G85" s="71"/>
      <c r="H85" s="71"/>
      <c r="I85" s="71"/>
      <c r="J85" s="71"/>
      <c r="K85" s="71"/>
      <c r="L85" s="71"/>
      <c r="M85" s="71"/>
      <c r="N85" s="71"/>
      <c r="O85" s="71"/>
      <c r="P85" s="43"/>
      <c r="Q85" s="43"/>
      <c r="R85" s="43"/>
      <c r="S85" s="2"/>
      <c r="T85" s="2"/>
    </row>
    <row r="86" spans="1:20" x14ac:dyDescent="0.3">
      <c r="A86" s="223"/>
      <c r="B86" s="51" t="s">
        <v>346</v>
      </c>
      <c r="C86" s="64"/>
      <c r="D86" s="89"/>
      <c r="E86" s="213" t="s">
        <v>322</v>
      </c>
      <c r="F86" s="128"/>
      <c r="G86" s="128"/>
      <c r="H86" s="210"/>
      <c r="I86" s="210"/>
      <c r="J86" s="210"/>
      <c r="K86" s="210"/>
    </row>
    <row r="87" spans="1:20" x14ac:dyDescent="0.3">
      <c r="A87" s="223"/>
      <c r="B87" s="22"/>
      <c r="C87" s="22"/>
      <c r="D87" s="125"/>
      <c r="E87" s="24"/>
      <c r="F87" s="27"/>
      <c r="G87" s="71"/>
      <c r="H87" s="71"/>
      <c r="I87" s="71"/>
      <c r="J87" s="71"/>
      <c r="K87" s="71"/>
      <c r="L87" s="71"/>
      <c r="M87" s="71"/>
      <c r="N87" s="71"/>
      <c r="O87" s="71"/>
      <c r="P87" s="43"/>
      <c r="Q87" s="43"/>
      <c r="R87" s="43"/>
      <c r="S87" s="2"/>
      <c r="T87" s="2"/>
    </row>
    <row r="88" spans="1:20" ht="36.5" customHeight="1" x14ac:dyDescent="0.3">
      <c r="A88" s="223"/>
      <c r="B88" s="292" t="s">
        <v>336</v>
      </c>
      <c r="C88" s="292"/>
      <c r="D88" s="214"/>
      <c r="E88" s="59"/>
      <c r="F88" s="220" t="str">
        <f>IF(AND(D86&gt;1,C184=3),"More than one headsail: not eligible for single furling headsail allowance","")</f>
        <v/>
      </c>
      <c r="G88" s="55"/>
      <c r="H88" s="55"/>
      <c r="I88" s="55"/>
    </row>
    <row r="89" spans="1:20" x14ac:dyDescent="0.3">
      <c r="A89" s="223"/>
      <c r="B89" s="214"/>
      <c r="C89" s="214"/>
      <c r="D89" s="214"/>
      <c r="E89" s="59"/>
      <c r="F89" s="41"/>
      <c r="G89" s="55"/>
      <c r="H89" s="55"/>
      <c r="I89" s="55"/>
    </row>
    <row r="90" spans="1:20" x14ac:dyDescent="0.3">
      <c r="A90" s="223"/>
      <c r="C90" s="70" t="s">
        <v>144</v>
      </c>
      <c r="D90" s="87"/>
      <c r="E90" s="93"/>
      <c r="F90" s="286"/>
      <c r="G90" s="282"/>
      <c r="H90" s="282"/>
      <c r="I90" s="282"/>
      <c r="J90" s="282"/>
      <c r="K90" s="282"/>
      <c r="L90" s="282"/>
      <c r="M90" s="282"/>
      <c r="N90" s="282"/>
      <c r="O90" s="282"/>
    </row>
    <row r="91" spans="1:20" ht="12.75" customHeight="1" x14ac:dyDescent="0.3">
      <c r="A91" s="223"/>
      <c r="C91" s="232" t="s">
        <v>145</v>
      </c>
      <c r="D91" s="232"/>
      <c r="E91" s="232"/>
      <c r="F91" s="232"/>
      <c r="G91" s="232"/>
      <c r="H91" s="232"/>
      <c r="I91" s="27"/>
      <c r="J91" s="27"/>
      <c r="K91" s="27"/>
      <c r="L91" s="27"/>
    </row>
    <row r="92" spans="1:20" x14ac:dyDescent="0.3">
      <c r="A92" s="223"/>
      <c r="C92" s="70" t="s">
        <v>146</v>
      </c>
      <c r="D92" s="87"/>
      <c r="E92" s="93"/>
      <c r="F92" s="29"/>
      <c r="G92" s="27"/>
      <c r="H92" s="27"/>
      <c r="I92" s="27"/>
    </row>
    <row r="93" spans="1:20" x14ac:dyDescent="0.3">
      <c r="A93" s="223"/>
      <c r="C93" s="70" t="s">
        <v>147</v>
      </c>
      <c r="D93" s="87"/>
      <c r="E93" s="93"/>
      <c r="G93" s="27"/>
      <c r="H93" s="27"/>
      <c r="I93" s="27"/>
    </row>
    <row r="94" spans="1:20" x14ac:dyDescent="0.3">
      <c r="A94" s="223"/>
      <c r="C94" s="6" t="s">
        <v>108</v>
      </c>
      <c r="D94" s="87"/>
      <c r="E94" s="93"/>
      <c r="F94" s="2"/>
      <c r="G94" s="27"/>
      <c r="H94" s="27"/>
      <c r="I94" s="27"/>
    </row>
    <row r="95" spans="1:20" x14ac:dyDescent="0.3">
      <c r="A95" s="223"/>
      <c r="C95" t="s">
        <v>36</v>
      </c>
      <c r="D95" s="87"/>
      <c r="E95" s="93"/>
      <c r="F95" s="2"/>
      <c r="G95" s="27"/>
      <c r="H95" s="27"/>
      <c r="I95" s="27"/>
    </row>
    <row r="96" spans="1:20" x14ac:dyDescent="0.3">
      <c r="A96" s="223"/>
      <c r="C96" s="6" t="s">
        <v>16</v>
      </c>
      <c r="D96" s="87"/>
      <c r="E96" s="93"/>
      <c r="G96" s="30"/>
      <c r="H96" s="30"/>
      <c r="I96" s="30"/>
      <c r="M96" s="44"/>
      <c r="N96" s="44"/>
      <c r="O96" s="44"/>
    </row>
    <row r="97" spans="1:15" x14ac:dyDescent="0.3">
      <c r="A97" s="223"/>
      <c r="C97" s="64"/>
      <c r="D97" s="10" t="s">
        <v>35</v>
      </c>
      <c r="E97" s="26">
        <f>IF(F156=TRUE,(0.0625*(ROUND(D92,2))*(4*(ROUND(D93,2))+(6*(ROUND(D96,2)))+(3*(ROUND(D95,2)))+(2*(ROUND(D94,2)))+0.09)),0)</f>
        <v>0</v>
      </c>
      <c r="F97" s="235"/>
      <c r="G97" s="236"/>
      <c r="H97" s="236"/>
      <c r="I97" s="236"/>
      <c r="J97" s="119"/>
      <c r="K97" s="119"/>
      <c r="L97" s="44"/>
      <c r="M97" s="44"/>
      <c r="N97" s="44"/>
      <c r="O97" s="44"/>
    </row>
    <row r="98" spans="1:15" x14ac:dyDescent="0.3">
      <c r="A98" s="223"/>
      <c r="B98" s="51" t="s">
        <v>171</v>
      </c>
      <c r="C98" s="64"/>
      <c r="D98" s="88"/>
      <c r="E98" s="94"/>
      <c r="F98" s="129" t="s">
        <v>295</v>
      </c>
      <c r="G98" s="130">
        <f>D93*0.075</f>
        <v>0</v>
      </c>
      <c r="H98" s="280" t="str">
        <f>IF(D98&gt;G98,"Check Foot Offset. If over 7.5% then it will be added to LL for the calculation of HSA on your certificate","")</f>
        <v/>
      </c>
      <c r="I98" s="280"/>
      <c r="J98" s="280"/>
      <c r="K98" s="280"/>
      <c r="L98" s="44"/>
      <c r="M98" s="44"/>
      <c r="N98" s="44"/>
      <c r="O98" s="44"/>
    </row>
    <row r="99" spans="1:15" x14ac:dyDescent="0.3">
      <c r="A99" s="223"/>
      <c r="B99" s="19"/>
      <c r="C99" s="56"/>
      <c r="D99" s="57"/>
      <c r="E99" s="59"/>
      <c r="F99" s="41"/>
      <c r="G99" s="55"/>
      <c r="H99" s="55"/>
      <c r="I99" s="55"/>
    </row>
    <row r="100" spans="1:15" x14ac:dyDescent="0.3">
      <c r="A100" s="223"/>
      <c r="B100" s="2" t="s">
        <v>302</v>
      </c>
      <c r="C100" s="56"/>
      <c r="D100" s="57"/>
      <c r="E100" s="59"/>
      <c r="F100" s="131"/>
      <c r="G100" s="128"/>
      <c r="H100" s="128"/>
      <c r="I100" s="55"/>
    </row>
    <row r="101" spans="1:15" x14ac:dyDescent="0.3">
      <c r="A101" s="223"/>
      <c r="B101" s="51" t="s">
        <v>347</v>
      </c>
      <c r="C101" s="56"/>
      <c r="D101" s="89"/>
      <c r="E101" s="59"/>
      <c r="F101" s="243"/>
      <c r="G101" s="243"/>
      <c r="H101" s="243"/>
      <c r="I101" s="55"/>
    </row>
    <row r="102" spans="1:15" x14ac:dyDescent="0.3">
      <c r="A102" s="223"/>
      <c r="C102" s="56"/>
      <c r="D102" s="239" t="str">
        <f>IF(D101=0,"","Complete all data")</f>
        <v/>
      </c>
      <c r="E102" s="239"/>
      <c r="F102" s="243"/>
      <c r="G102" s="243"/>
      <c r="H102" s="243"/>
      <c r="I102" s="55"/>
    </row>
    <row r="103" spans="1:15" x14ac:dyDescent="0.3">
      <c r="A103" s="223"/>
      <c r="C103" s="7" t="s">
        <v>205</v>
      </c>
      <c r="D103" s="87"/>
      <c r="E103" s="93"/>
      <c r="F103" s="132" t="str">
        <f>IF(AND((D104&gt;0),(D104&lt;(D103*0.6))),"SHW &lt; 60%. Too narrow - rate as headsail","")</f>
        <v/>
      </c>
      <c r="I103" s="55"/>
    </row>
    <row r="104" spans="1:15" x14ac:dyDescent="0.3">
      <c r="A104" s="223"/>
      <c r="C104" s="7" t="s">
        <v>206</v>
      </c>
      <c r="D104" s="87"/>
      <c r="E104" s="93"/>
      <c r="F104" s="132" t="str">
        <f>IF(AND((D104&gt;0),(D104&gt;=(D103*0.75))),"SHW &gt;= 75%. Too wide - rate as spinnaker","")</f>
        <v/>
      </c>
      <c r="G104" s="128"/>
      <c r="H104" s="128"/>
      <c r="I104" s="55"/>
    </row>
    <row r="105" spans="1:15" x14ac:dyDescent="0.3">
      <c r="A105" s="223"/>
      <c r="C105" s="194" t="s">
        <v>218</v>
      </c>
      <c r="D105" s="191"/>
      <c r="E105" s="192"/>
      <c r="F105" s="158"/>
      <c r="G105" s="119"/>
      <c r="H105" s="119"/>
      <c r="I105" s="55"/>
    </row>
    <row r="106" spans="1:15" x14ac:dyDescent="0.3">
      <c r="A106" s="223"/>
      <c r="C106" s="194" t="s">
        <v>219</v>
      </c>
      <c r="D106" s="87"/>
      <c r="E106" s="93"/>
      <c r="F106" s="131"/>
      <c r="G106" s="160"/>
      <c r="H106" s="160"/>
    </row>
    <row r="107" spans="1:15" x14ac:dyDescent="0.3">
      <c r="A107" s="223"/>
      <c r="C107" s="194" t="s">
        <v>220</v>
      </c>
      <c r="D107" s="87"/>
      <c r="E107" s="93"/>
      <c r="F107" s="133"/>
      <c r="G107" s="159"/>
      <c r="H107" s="128"/>
      <c r="I107" s="128"/>
    </row>
    <row r="108" spans="1:15" x14ac:dyDescent="0.3">
      <c r="A108" s="223"/>
      <c r="C108" s="194" t="s">
        <v>221</v>
      </c>
      <c r="D108" s="87"/>
      <c r="E108" s="93"/>
      <c r="F108" s="41"/>
      <c r="G108" s="55"/>
      <c r="H108" s="55"/>
      <c r="I108" s="55"/>
    </row>
    <row r="109" spans="1:15" x14ac:dyDescent="0.3">
      <c r="A109" s="223"/>
      <c r="C109" s="194" t="s">
        <v>222</v>
      </c>
      <c r="D109" s="87"/>
      <c r="E109" s="93"/>
      <c r="F109" s="41"/>
      <c r="G109" s="55"/>
      <c r="H109" s="55"/>
      <c r="I109" s="55"/>
    </row>
    <row r="110" spans="1:15" x14ac:dyDescent="0.3">
      <c r="A110" s="223"/>
      <c r="C110" s="56"/>
      <c r="D110" s="10" t="s">
        <v>175</v>
      </c>
      <c r="E110" s="26">
        <f>IF(F159=TRUE,(0.0625*(ROUND(D105,2))*(4*(ROUND(D106,2))+(6*(ROUND(D109,2)))+(3*(ROUND(D108,2)))+(2*(ROUND(D107,2)))+0.09)),0)</f>
        <v>0</v>
      </c>
      <c r="F110" s="235"/>
      <c r="G110" s="236"/>
      <c r="H110" s="236"/>
      <c r="I110" s="236"/>
    </row>
    <row r="111" spans="1:15" x14ac:dyDescent="0.3">
      <c r="A111" s="223"/>
      <c r="B111" s="51" t="s">
        <v>293</v>
      </c>
      <c r="C111" s="64"/>
      <c r="D111" s="88"/>
      <c r="E111" s="94"/>
      <c r="F111" s="129" t="s">
        <v>294</v>
      </c>
      <c r="G111" s="130">
        <f>D106*0.075</f>
        <v>0</v>
      </c>
      <c r="H111" s="128"/>
      <c r="I111" s="128"/>
    </row>
    <row r="112" spans="1:15" x14ac:dyDescent="0.3">
      <c r="A112" s="223"/>
      <c r="C112" s="56"/>
      <c r="D112" s="127"/>
      <c r="E112" s="58"/>
      <c r="F112" s="41"/>
      <c r="G112" s="55"/>
      <c r="H112" s="55"/>
      <c r="I112" s="55"/>
    </row>
    <row r="113" spans="1:13" x14ac:dyDescent="0.3">
      <c r="A113" s="223"/>
      <c r="B113" s="2" t="s">
        <v>334</v>
      </c>
      <c r="C113" s="56"/>
      <c r="D113" s="219"/>
      <c r="E113" s="59"/>
      <c r="F113" s="41"/>
      <c r="G113" s="55"/>
      <c r="H113" s="55"/>
      <c r="I113" s="55"/>
    </row>
    <row r="114" spans="1:13" ht="12.75" customHeight="1" x14ac:dyDescent="0.3">
      <c r="A114" s="223"/>
      <c r="B114" s="51" t="s">
        <v>348</v>
      </c>
      <c r="C114" s="19"/>
      <c r="D114" s="89"/>
      <c r="E114" s="31"/>
      <c r="F114" s="241"/>
      <c r="G114" s="241"/>
      <c r="H114" s="241"/>
      <c r="I114" s="241"/>
      <c r="J114" s="241"/>
      <c r="K114" s="241"/>
      <c r="L114" s="241"/>
    </row>
    <row r="115" spans="1:13" ht="12.75" customHeight="1" x14ac:dyDescent="0.35">
      <c r="A115" s="223"/>
      <c r="B115" s="19"/>
      <c r="C115" s="19"/>
      <c r="D115" s="40"/>
      <c r="F115" s="21"/>
      <c r="G115" s="21"/>
      <c r="H115" s="134"/>
      <c r="I115" s="134"/>
      <c r="J115" s="54"/>
    </row>
    <row r="116" spans="1:13" ht="12.75" customHeight="1" x14ac:dyDescent="0.35">
      <c r="A116" s="223"/>
      <c r="B116" s="240" t="s">
        <v>170</v>
      </c>
      <c r="C116" s="240"/>
      <c r="D116" s="240"/>
      <c r="E116" s="240"/>
      <c r="F116" s="21"/>
      <c r="G116" s="21"/>
      <c r="H116" s="21"/>
      <c r="I116" s="21"/>
      <c r="J116" s="54"/>
    </row>
    <row r="117" spans="1:13" x14ac:dyDescent="0.3">
      <c r="A117" s="223"/>
      <c r="B117" s="2" t="s">
        <v>23</v>
      </c>
      <c r="C117" s="6" t="s">
        <v>19</v>
      </c>
      <c r="D117" s="87"/>
      <c r="E117" s="93"/>
      <c r="F117" s="20"/>
      <c r="K117" s="19"/>
      <c r="L117" s="19"/>
      <c r="M117" s="19"/>
    </row>
    <row r="118" spans="1:13" x14ac:dyDescent="0.3">
      <c r="A118" s="223"/>
      <c r="C118" s="6" t="s">
        <v>20</v>
      </c>
      <c r="D118" s="87"/>
      <c r="E118" s="93"/>
      <c r="F118" s="20"/>
      <c r="K118" s="74"/>
      <c r="L118" s="74"/>
      <c r="M118" s="74"/>
    </row>
    <row r="119" spans="1:13" x14ac:dyDescent="0.3">
      <c r="A119" s="223"/>
      <c r="C119" s="70" t="s">
        <v>148</v>
      </c>
      <c r="D119" s="87"/>
      <c r="E119" s="93"/>
      <c r="F119" s="32"/>
      <c r="I119" s="30"/>
    </row>
    <row r="120" spans="1:13" ht="12.75" customHeight="1" x14ac:dyDescent="0.3">
      <c r="A120" s="223"/>
      <c r="C120" s="6" t="s">
        <v>21</v>
      </c>
      <c r="D120" s="87"/>
      <c r="E120" s="93"/>
      <c r="F120" s="60"/>
      <c r="I120" s="72"/>
    </row>
    <row r="121" spans="1:13" ht="13" customHeight="1" x14ac:dyDescent="0.3">
      <c r="A121" s="223"/>
      <c r="B121" s="23"/>
      <c r="C121" s="135" t="s">
        <v>107</v>
      </c>
      <c r="D121" s="10" t="s">
        <v>34</v>
      </c>
      <c r="E121" s="26">
        <f>IF(AND(F157=TRUE,C177=0),((ROUND(D117,2)+ROUND(D118,2))/2)*((ROUND(D119,2)+(4*ROUND(D120,2)))/5)*0.83,0)</f>
        <v>0</v>
      </c>
      <c r="F121" s="78"/>
      <c r="G121" s="242" t="str">
        <f>IF((D120&lt;(D119*0.75)),"Sym spi SHW less than 75% SFL - too narrow","")</f>
        <v/>
      </c>
      <c r="H121" s="242"/>
      <c r="I121" s="242"/>
      <c r="J121" s="242"/>
    </row>
    <row r="122" spans="1:13" x14ac:dyDescent="0.3">
      <c r="A122" s="223"/>
      <c r="B122" s="23"/>
      <c r="D122" s="98"/>
      <c r="E122" s="99"/>
      <c r="F122" s="55"/>
      <c r="G122" s="55"/>
      <c r="H122" s="55"/>
      <c r="I122" s="55"/>
    </row>
    <row r="123" spans="1:13" x14ac:dyDescent="0.3">
      <c r="A123" s="223"/>
      <c r="B123" s="2" t="s">
        <v>24</v>
      </c>
      <c r="C123" s="6" t="s">
        <v>19</v>
      </c>
      <c r="D123" s="87"/>
      <c r="E123" s="93"/>
      <c r="F123" s="33"/>
      <c r="G123" s="237"/>
      <c r="H123" s="237"/>
      <c r="I123" s="237"/>
    </row>
    <row r="124" spans="1:13" x14ac:dyDescent="0.3">
      <c r="A124" s="223"/>
      <c r="C124" s="6" t="s">
        <v>20</v>
      </c>
      <c r="D124" s="87"/>
      <c r="E124" s="93"/>
      <c r="F124" s="33"/>
      <c r="G124" s="237"/>
      <c r="H124" s="237"/>
      <c r="I124" s="237"/>
    </row>
    <row r="125" spans="1:13" x14ac:dyDescent="0.3">
      <c r="A125" s="223"/>
      <c r="C125" s="70" t="s">
        <v>148</v>
      </c>
      <c r="D125" s="87"/>
      <c r="E125" s="93"/>
      <c r="F125" s="33"/>
      <c r="G125" s="237"/>
      <c r="H125" s="237"/>
      <c r="I125" s="237"/>
    </row>
    <row r="126" spans="1:13" x14ac:dyDescent="0.3">
      <c r="A126" s="223"/>
      <c r="C126" s="6" t="s">
        <v>21</v>
      </c>
      <c r="D126" s="87"/>
      <c r="E126" s="93"/>
      <c r="F126" s="60"/>
      <c r="G126" s="237"/>
      <c r="H126" s="237"/>
      <c r="I126" s="237"/>
    </row>
    <row r="127" spans="1:13" x14ac:dyDescent="0.3">
      <c r="A127" s="223"/>
      <c r="B127" s="23"/>
      <c r="C127" s="135" t="s">
        <v>106</v>
      </c>
      <c r="D127" s="10" t="s">
        <v>34</v>
      </c>
      <c r="E127" s="26">
        <f>IF(AND(F158=TRUE,C178=0),((ROUND(D123,2)+ROUND(D124,2))/2)*((ROUND(D125,2)+(4*ROUND(D126,2)))/5)*0.83,0)</f>
        <v>0</v>
      </c>
      <c r="F127" s="78"/>
      <c r="G127" s="242" t="str">
        <f>IF((D126&lt;(D125*0.75)),"Asym spi SHW less than 75% SFL - too narrow","")</f>
        <v/>
      </c>
      <c r="H127" s="242"/>
      <c r="I127" s="242"/>
      <c r="J127" s="242"/>
    </row>
    <row r="128" spans="1:13" x14ac:dyDescent="0.3">
      <c r="A128" s="223"/>
      <c r="B128" s="23"/>
      <c r="C128" s="103"/>
      <c r="D128" s="57"/>
      <c r="E128" s="58"/>
      <c r="F128" s="55"/>
      <c r="G128" s="123"/>
      <c r="H128" s="123"/>
      <c r="I128" s="123"/>
      <c r="J128" s="123"/>
    </row>
    <row r="129" spans="1:18" x14ac:dyDescent="0.3">
      <c r="A129" s="223"/>
      <c r="B129" s="231" t="s">
        <v>212</v>
      </c>
      <c r="C129" s="231"/>
      <c r="D129" s="231"/>
      <c r="E129" s="140" t="s">
        <v>107</v>
      </c>
      <c r="F129" s="136"/>
      <c r="H129" s="123"/>
      <c r="I129" s="123"/>
      <c r="J129" s="123"/>
    </row>
    <row r="130" spans="1:18" x14ac:dyDescent="0.25">
      <c r="A130" s="223"/>
      <c r="B130" s="233" t="s">
        <v>213</v>
      </c>
      <c r="C130" s="233"/>
      <c r="D130" s="233"/>
      <c r="E130" s="141" t="s">
        <v>106</v>
      </c>
      <c r="F130" s="137"/>
      <c r="H130" s="123"/>
      <c r="I130" s="123"/>
      <c r="J130" s="123"/>
    </row>
    <row r="131" spans="1:18" x14ac:dyDescent="0.3">
      <c r="A131" s="223"/>
      <c r="B131" s="23"/>
      <c r="D131" s="57"/>
      <c r="E131" s="59"/>
      <c r="F131" s="55"/>
      <c r="G131" s="55"/>
      <c r="H131" s="55"/>
      <c r="I131" s="55"/>
    </row>
    <row r="132" spans="1:18" x14ac:dyDescent="0.3">
      <c r="A132" s="223"/>
      <c r="B132" s="25" t="s">
        <v>165</v>
      </c>
      <c r="D132" s="95"/>
      <c r="E132" s="96"/>
      <c r="F132" s="34"/>
      <c r="G132" s="34"/>
      <c r="H132" s="34"/>
      <c r="I132" s="34"/>
    </row>
    <row r="133" spans="1:18" x14ac:dyDescent="0.3">
      <c r="A133" s="223"/>
      <c r="B133" s="2" t="s">
        <v>28</v>
      </c>
      <c r="C133" s="6" t="s">
        <v>29</v>
      </c>
      <c r="D133" s="87"/>
      <c r="E133" s="93"/>
      <c r="F133" s="33"/>
      <c r="G133" s="34"/>
      <c r="H133" s="34"/>
      <c r="I133" s="34"/>
    </row>
    <row r="134" spans="1:18" ht="12" customHeight="1" x14ac:dyDescent="0.3">
      <c r="A134" s="223"/>
      <c r="C134" s="6" t="s">
        <v>30</v>
      </c>
      <c r="D134" s="87"/>
      <c r="E134" s="93"/>
      <c r="J134" s="35"/>
    </row>
    <row r="135" spans="1:18" ht="12.5" x14ac:dyDescent="0.25">
      <c r="A135" s="223"/>
      <c r="B135" s="19" t="s">
        <v>215</v>
      </c>
      <c r="C135" s="6" t="s">
        <v>31</v>
      </c>
      <c r="D135" s="87"/>
      <c r="E135" s="93"/>
    </row>
    <row r="136" spans="1:18" x14ac:dyDescent="0.3">
      <c r="A136" s="223"/>
      <c r="C136" s="6" t="s">
        <v>32</v>
      </c>
      <c r="D136" s="87"/>
      <c r="E136" s="93"/>
    </row>
    <row r="137" spans="1:18" x14ac:dyDescent="0.3">
      <c r="A137" s="223"/>
      <c r="D137" s="28"/>
      <c r="G137" s="73"/>
      <c r="J137" s="66"/>
      <c r="K137" s="66"/>
      <c r="L137" s="66"/>
    </row>
    <row r="138" spans="1:18" ht="15.5" x14ac:dyDescent="0.35">
      <c r="A138" s="223"/>
      <c r="B138" s="229" t="s">
        <v>37</v>
      </c>
      <c r="C138" s="230"/>
      <c r="D138" s="223"/>
      <c r="E138" s="230"/>
      <c r="F138" s="75"/>
      <c r="G138" s="75"/>
      <c r="H138" s="75"/>
      <c r="I138" s="75"/>
    </row>
    <row r="139" spans="1:18" ht="12.5" x14ac:dyDescent="0.25">
      <c r="B139" s="234" t="s">
        <v>177</v>
      </c>
      <c r="C139" s="234"/>
      <c r="D139" s="75"/>
      <c r="E139" s="75"/>
      <c r="F139" s="36"/>
      <c r="G139" s="36"/>
      <c r="H139" s="36"/>
      <c r="I139" s="81" t="s">
        <v>155</v>
      </c>
    </row>
    <row r="140" spans="1:18" x14ac:dyDescent="0.3">
      <c r="D140" s="196">
        <v>2025</v>
      </c>
    </row>
    <row r="141" spans="1:18" ht="12.5" x14ac:dyDescent="0.25">
      <c r="B141" s="37"/>
      <c r="C141" s="38"/>
      <c r="D141" s="108" t="s">
        <v>341</v>
      </c>
      <c r="E141" s="36"/>
      <c r="F141" s="36"/>
      <c r="G141" s="36"/>
      <c r="O141" s="1"/>
      <c r="R141"/>
    </row>
    <row r="142" spans="1:18" ht="13" customHeight="1" x14ac:dyDescent="0.3">
      <c r="B142" s="2" t="s">
        <v>162</v>
      </c>
      <c r="D142" s="16">
        <v>6.8</v>
      </c>
      <c r="E142" s="19" t="s">
        <v>49</v>
      </c>
      <c r="F142" s="238" t="s">
        <v>164</v>
      </c>
      <c r="G142" s="238"/>
      <c r="H142" s="238"/>
      <c r="I142" s="238"/>
      <c r="O142" s="1"/>
      <c r="R142"/>
    </row>
    <row r="143" spans="1:18" x14ac:dyDescent="0.3">
      <c r="B143" s="2" t="s">
        <v>163</v>
      </c>
      <c r="D143" s="16">
        <v>7.2</v>
      </c>
      <c r="E143" s="19" t="s">
        <v>49</v>
      </c>
      <c r="F143" s="238"/>
      <c r="G143" s="238"/>
      <c r="H143" s="238"/>
      <c r="I143" s="238"/>
      <c r="O143" s="1"/>
      <c r="R143"/>
    </row>
    <row r="144" spans="1:18" x14ac:dyDescent="0.3">
      <c r="B144" s="2" t="s">
        <v>45</v>
      </c>
      <c r="D144" s="16">
        <v>9.9</v>
      </c>
      <c r="E144" s="19" t="s">
        <v>49</v>
      </c>
      <c r="F144" s="100"/>
      <c r="G144" s="100"/>
      <c r="H144" s="100"/>
      <c r="I144" s="100"/>
      <c r="O144" s="1"/>
      <c r="R144"/>
    </row>
    <row r="145" spans="1:9" x14ac:dyDescent="0.3">
      <c r="E145" s="39"/>
      <c r="F145" s="39"/>
      <c r="G145" s="39"/>
      <c r="H145" s="39"/>
      <c r="I145" s="39"/>
    </row>
    <row r="146" spans="1:9" x14ac:dyDescent="0.3">
      <c r="B146" s="3" t="s">
        <v>44</v>
      </c>
      <c r="C146" s="12"/>
      <c r="D146" s="13" t="s">
        <v>51</v>
      </c>
      <c r="E146" s="12"/>
      <c r="F146" s="4"/>
    </row>
    <row r="147" spans="1:9" x14ac:dyDescent="0.3">
      <c r="B147" s="5" t="s">
        <v>46</v>
      </c>
      <c r="D147" s="14">
        <f>D27</f>
        <v>0</v>
      </c>
      <c r="E147" t="s">
        <v>50</v>
      </c>
      <c r="F147" s="17"/>
      <c r="G147" s="231"/>
      <c r="H147" s="231"/>
      <c r="I147" s="231"/>
    </row>
    <row r="148" spans="1:9" x14ac:dyDescent="0.3">
      <c r="B148" s="5" t="s">
        <v>40</v>
      </c>
      <c r="D148" s="14">
        <f>IF(D147&gt;11.99,IF(D147&gt;17.99,D144,D143),D142)</f>
        <v>6.8</v>
      </c>
      <c r="F148" s="17"/>
      <c r="G148" s="231"/>
      <c r="H148" s="231"/>
      <c r="I148" s="231"/>
    </row>
    <row r="149" spans="1:9" x14ac:dyDescent="0.3">
      <c r="B149" s="5" t="s">
        <v>41</v>
      </c>
      <c r="D149" s="14">
        <f>D147*D148</f>
        <v>0</v>
      </c>
      <c r="F149" s="6"/>
    </row>
    <row r="150" spans="1:9" x14ac:dyDescent="0.3">
      <c r="B150" s="5" t="s">
        <v>42</v>
      </c>
      <c r="D150" s="14">
        <f>IF(D161=FALSE,0,D149)</f>
        <v>0</v>
      </c>
      <c r="F150" s="6"/>
    </row>
    <row r="151" spans="1:9" x14ac:dyDescent="0.3">
      <c r="B151" s="8" t="s">
        <v>43</v>
      </c>
      <c r="C151" s="11"/>
      <c r="D151" s="15">
        <f>SUM(D149:D150)</f>
        <v>0</v>
      </c>
      <c r="E151" s="18"/>
      <c r="F151" s="9"/>
    </row>
    <row r="154" spans="1:9" x14ac:dyDescent="0.3">
      <c r="B154" s="44" t="s">
        <v>59</v>
      </c>
    </row>
    <row r="156" spans="1:9" hidden="1" x14ac:dyDescent="0.3">
      <c r="A156" s="199"/>
      <c r="B156" s="200"/>
      <c r="C156" s="201"/>
      <c r="D156" s="201" t="s">
        <v>56</v>
      </c>
      <c r="E156" s="201"/>
      <c r="F156" s="201" t="b">
        <f>AND(D92&gt;0,D93&gt;0,D94&gt;0,D95&gt;0,D96&gt;0)</f>
        <v>0</v>
      </c>
      <c r="G156" s="1"/>
      <c r="H156" s="1"/>
    </row>
    <row r="157" spans="1:9" hidden="1" x14ac:dyDescent="0.3">
      <c r="A157" s="199"/>
      <c r="B157" s="200"/>
      <c r="C157" s="201"/>
      <c r="D157" s="201" t="s">
        <v>57</v>
      </c>
      <c r="E157" s="201"/>
      <c r="F157" s="201" t="b">
        <f>AND(D117&gt;0,D118&gt;0,D119&gt;0,D120&gt;0)</f>
        <v>0</v>
      </c>
      <c r="G157" s="1"/>
      <c r="H157" s="1"/>
    </row>
    <row r="158" spans="1:9" hidden="1" x14ac:dyDescent="0.3">
      <c r="A158" s="199"/>
      <c r="B158" s="200"/>
      <c r="C158" s="201"/>
      <c r="D158" s="201" t="s">
        <v>58</v>
      </c>
      <c r="E158" s="201"/>
      <c r="F158" s="201" t="b">
        <f>AND(D123&gt;0,D124&gt;0,D125&gt;0,D126&gt;0)</f>
        <v>0</v>
      </c>
      <c r="G158" s="1"/>
      <c r="H158" s="1"/>
    </row>
    <row r="159" spans="1:9" hidden="1" x14ac:dyDescent="0.3">
      <c r="A159" s="199"/>
      <c r="B159" s="200"/>
      <c r="C159" s="201"/>
      <c r="D159" s="201" t="s">
        <v>176</v>
      </c>
      <c r="E159" s="201"/>
      <c r="F159" s="201" t="b">
        <f>AND(D105&gt;0,D106&gt;0,D107&gt;0,D108&gt;0,D109&gt;0)</f>
        <v>0</v>
      </c>
      <c r="G159" s="1"/>
      <c r="H159" s="1"/>
    </row>
    <row r="160" spans="1:9" hidden="1" x14ac:dyDescent="0.3">
      <c r="A160" s="199"/>
      <c r="B160" s="200"/>
      <c r="C160" s="201"/>
      <c r="D160" s="201"/>
      <c r="E160" s="201"/>
      <c r="F160" s="201"/>
      <c r="G160" s="1"/>
      <c r="H160" s="1"/>
    </row>
    <row r="161" spans="1:8" hidden="1" x14ac:dyDescent="0.3">
      <c r="A161" s="199"/>
      <c r="B161" s="200"/>
      <c r="C161" s="202" t="s">
        <v>52</v>
      </c>
      <c r="D161" s="203" t="b">
        <v>0</v>
      </c>
      <c r="E161" s="201"/>
      <c r="F161" s="201"/>
      <c r="G161" s="1"/>
      <c r="H161" s="1"/>
    </row>
    <row r="162" spans="1:8" hidden="1" x14ac:dyDescent="0.3">
      <c r="A162" s="199"/>
      <c r="B162" s="200"/>
      <c r="C162" s="201" t="s">
        <v>53</v>
      </c>
      <c r="D162" s="201" t="b">
        <v>0</v>
      </c>
      <c r="E162" s="201"/>
      <c r="F162" s="201"/>
      <c r="G162" s="1"/>
      <c r="H162" s="1"/>
    </row>
    <row r="163" spans="1:8" hidden="1" x14ac:dyDescent="0.3">
      <c r="A163" s="199"/>
      <c r="B163" s="200"/>
      <c r="C163" s="201" t="s">
        <v>278</v>
      </c>
      <c r="D163" s="201" t="b">
        <v>0</v>
      </c>
      <c r="E163" s="201"/>
      <c r="F163" s="201"/>
      <c r="G163" s="1"/>
      <c r="H163" s="1"/>
    </row>
    <row r="164" spans="1:8" hidden="1" x14ac:dyDescent="0.3">
      <c r="A164" s="199"/>
      <c r="B164" s="200"/>
      <c r="C164" s="201" t="s">
        <v>38</v>
      </c>
      <c r="D164" s="201" t="b">
        <v>0</v>
      </c>
      <c r="E164" s="201"/>
      <c r="F164" s="201"/>
      <c r="G164" s="1"/>
      <c r="H164" s="1"/>
    </row>
    <row r="165" spans="1:8" hidden="1" x14ac:dyDescent="0.3">
      <c r="A165" s="199"/>
      <c r="B165" s="200"/>
      <c r="C165" s="201"/>
      <c r="D165" s="201"/>
      <c r="E165" s="201"/>
      <c r="F165" s="200" t="s">
        <v>98</v>
      </c>
      <c r="G165" s="1"/>
      <c r="H165" s="1"/>
    </row>
    <row r="166" spans="1:8" hidden="1" x14ac:dyDescent="0.3">
      <c r="A166" s="199"/>
      <c r="B166" s="200"/>
      <c r="C166" s="201" t="s">
        <v>39</v>
      </c>
      <c r="D166" s="201" t="b">
        <v>0</v>
      </c>
      <c r="E166" s="201"/>
      <c r="F166" s="200" t="s">
        <v>99</v>
      </c>
      <c r="G166" s="1"/>
      <c r="H166" s="1"/>
    </row>
    <row r="167" spans="1:8" hidden="1" x14ac:dyDescent="0.3">
      <c r="A167" s="199"/>
      <c r="B167" s="200"/>
      <c r="C167" s="201" t="s">
        <v>274</v>
      </c>
      <c r="D167" s="201" t="b">
        <v>0</v>
      </c>
      <c r="E167" s="201"/>
      <c r="F167" s="1"/>
      <c r="G167" s="1"/>
      <c r="H167" s="1"/>
    </row>
    <row r="168" spans="1:8" hidden="1" x14ac:dyDescent="0.3">
      <c r="A168" s="199"/>
      <c r="B168" s="200"/>
      <c r="C168" s="201"/>
      <c r="D168" s="201" t="s">
        <v>306</v>
      </c>
      <c r="E168" s="201"/>
      <c r="F168" s="1"/>
      <c r="G168" s="1"/>
      <c r="H168" s="1"/>
    </row>
    <row r="169" spans="1:8" hidden="1" x14ac:dyDescent="0.3">
      <c r="A169" s="199"/>
      <c r="B169" s="200"/>
      <c r="C169" s="201"/>
      <c r="D169" s="201" t="s">
        <v>202</v>
      </c>
      <c r="E169" s="201"/>
      <c r="F169" s="1"/>
      <c r="G169" s="1"/>
      <c r="H169" s="1"/>
    </row>
    <row r="170" spans="1:8" hidden="1" x14ac:dyDescent="0.3">
      <c r="A170" s="199"/>
      <c r="B170" s="200"/>
      <c r="C170" s="201"/>
      <c r="D170" s="201" t="s">
        <v>95</v>
      </c>
      <c r="E170" s="201"/>
      <c r="F170" s="1"/>
      <c r="G170" s="1"/>
      <c r="H170" s="1"/>
    </row>
    <row r="171" spans="1:8" hidden="1" x14ac:dyDescent="0.3">
      <c r="A171" s="199"/>
      <c r="B171" s="200"/>
      <c r="C171" s="201"/>
      <c r="D171" s="201" t="s">
        <v>203</v>
      </c>
      <c r="E171" s="201"/>
      <c r="F171" s="1"/>
      <c r="G171" s="1"/>
      <c r="H171" s="1"/>
    </row>
    <row r="172" spans="1:8" hidden="1" x14ac:dyDescent="0.3">
      <c r="A172" s="199"/>
      <c r="B172" s="200"/>
      <c r="C172" s="201"/>
      <c r="D172" s="201" t="s">
        <v>204</v>
      </c>
      <c r="E172" s="201"/>
      <c r="F172" s="1"/>
      <c r="G172" s="1"/>
      <c r="H172" s="1"/>
    </row>
    <row r="173" spans="1:8" hidden="1" x14ac:dyDescent="0.3">
      <c r="A173" s="199"/>
      <c r="B173" s="200"/>
      <c r="C173" s="201"/>
      <c r="D173" s="201" t="s">
        <v>96</v>
      </c>
      <c r="E173" s="201"/>
      <c r="F173" s="1"/>
      <c r="G173" s="1"/>
      <c r="H173" s="1"/>
    </row>
    <row r="174" spans="1:8" hidden="1" x14ac:dyDescent="0.3">
      <c r="A174" s="199"/>
      <c r="B174" s="200"/>
      <c r="C174" s="201"/>
      <c r="D174" s="201" t="s">
        <v>97</v>
      </c>
      <c r="E174" s="201"/>
      <c r="F174" s="1"/>
      <c r="G174" s="1"/>
      <c r="H174" s="1"/>
    </row>
    <row r="175" spans="1:8" hidden="1" x14ac:dyDescent="0.3">
      <c r="A175" s="199"/>
      <c r="B175" s="200"/>
      <c r="C175" s="201">
        <v>1</v>
      </c>
      <c r="D175" s="201" t="s">
        <v>286</v>
      </c>
      <c r="E175" s="201"/>
      <c r="F175" s="1"/>
      <c r="G175" s="1"/>
      <c r="H175" s="1"/>
    </row>
    <row r="176" spans="1:8" hidden="1" x14ac:dyDescent="0.3">
      <c r="A176" s="199"/>
      <c r="B176" s="200"/>
      <c r="C176" s="201"/>
      <c r="D176" s="201"/>
      <c r="E176" s="201"/>
      <c r="F176" s="1"/>
      <c r="G176" s="1"/>
      <c r="H176" s="1"/>
    </row>
    <row r="177" spans="1:8" hidden="1" x14ac:dyDescent="0.3">
      <c r="A177" s="199"/>
      <c r="B177" s="200"/>
      <c r="C177" s="201">
        <f>IF((D119*0.75)&gt;D120,1,0)</f>
        <v>0</v>
      </c>
      <c r="D177" s="201" t="s">
        <v>102</v>
      </c>
      <c r="E177" s="201"/>
      <c r="F177" s="1"/>
      <c r="G177" s="1"/>
      <c r="H177" s="1"/>
    </row>
    <row r="178" spans="1:8" hidden="1" x14ac:dyDescent="0.3">
      <c r="A178" s="199"/>
      <c r="B178" s="200"/>
      <c r="C178" s="201">
        <f>IF((D125*0.75)&gt;D126,1,0)</f>
        <v>0</v>
      </c>
      <c r="D178" s="201" t="s">
        <v>103</v>
      </c>
      <c r="E178" s="201"/>
      <c r="F178" s="1"/>
      <c r="G178" s="1"/>
      <c r="H178" s="1"/>
    </row>
    <row r="179" spans="1:8" hidden="1" x14ac:dyDescent="0.3">
      <c r="A179" s="199"/>
      <c r="B179" s="200"/>
      <c r="C179" s="201"/>
      <c r="D179" s="201"/>
      <c r="E179" s="201"/>
      <c r="F179" s="1"/>
      <c r="G179" s="1"/>
      <c r="H179" s="1"/>
    </row>
    <row r="180" spans="1:8" hidden="1" x14ac:dyDescent="0.3">
      <c r="A180" s="199"/>
      <c r="B180" s="200"/>
      <c r="C180" s="201"/>
      <c r="D180" s="215" t="s">
        <v>323</v>
      </c>
      <c r="E180" s="201"/>
      <c r="F180" s="1"/>
      <c r="G180" s="1"/>
      <c r="H180" s="1"/>
    </row>
    <row r="181" spans="1:8" hidden="1" x14ac:dyDescent="0.3">
      <c r="A181" s="199"/>
      <c r="B181" s="200"/>
      <c r="C181" s="201"/>
      <c r="D181" s="215" t="s">
        <v>324</v>
      </c>
      <c r="E181" s="201"/>
      <c r="F181" s="1"/>
      <c r="G181" s="1"/>
      <c r="H181" s="1"/>
    </row>
    <row r="182" spans="1:8" hidden="1" x14ac:dyDescent="0.3">
      <c r="A182" s="199"/>
      <c r="B182" s="200"/>
      <c r="C182" s="201"/>
      <c r="D182" s="215" t="s">
        <v>325</v>
      </c>
      <c r="E182" s="201"/>
      <c r="F182" s="1"/>
      <c r="G182" s="1"/>
      <c r="H182" s="1"/>
    </row>
    <row r="183" spans="1:8" hidden="1" x14ac:dyDescent="0.3">
      <c r="A183" s="199"/>
      <c r="B183" s="200"/>
      <c r="C183" s="201"/>
      <c r="D183" s="201"/>
      <c r="E183" s="201"/>
      <c r="F183" s="1"/>
      <c r="G183" s="1"/>
      <c r="H183" s="1"/>
    </row>
    <row r="184" spans="1:8" hidden="1" x14ac:dyDescent="0.3">
      <c r="A184" s="199"/>
      <c r="B184" s="200"/>
      <c r="C184" s="201">
        <v>1</v>
      </c>
      <c r="D184" s="201" t="s">
        <v>329</v>
      </c>
      <c r="E184" s="201"/>
      <c r="F184" s="1"/>
      <c r="G184" s="1"/>
      <c r="H184" s="1"/>
    </row>
    <row r="185" spans="1:8" hidden="1" x14ac:dyDescent="0.3">
      <c r="A185" s="199"/>
      <c r="B185" s="200"/>
      <c r="C185" s="201" t="b">
        <v>0</v>
      </c>
      <c r="D185" s="201" t="s">
        <v>126</v>
      </c>
      <c r="E185" s="201"/>
      <c r="F185" s="1"/>
      <c r="G185" s="1"/>
      <c r="H185" s="1"/>
    </row>
    <row r="186" spans="1:8" hidden="1" x14ac:dyDescent="0.3">
      <c r="A186" s="199"/>
      <c r="B186" s="200"/>
      <c r="C186" s="201" t="b">
        <v>0</v>
      </c>
      <c r="D186" s="201" t="s">
        <v>127</v>
      </c>
      <c r="E186" s="201"/>
      <c r="F186" s="1"/>
      <c r="G186" s="1"/>
      <c r="H186" s="1"/>
    </row>
    <row r="187" spans="1:8" hidden="1" x14ac:dyDescent="0.3">
      <c r="A187" s="199"/>
      <c r="B187" s="200"/>
      <c r="C187" s="201" t="b">
        <v>0</v>
      </c>
      <c r="D187" s="201" t="s">
        <v>141</v>
      </c>
      <c r="E187" s="201"/>
      <c r="F187" s="1"/>
      <c r="G187" s="1"/>
      <c r="H187" s="1"/>
    </row>
    <row r="188" spans="1:8" hidden="1" x14ac:dyDescent="0.3">
      <c r="A188" s="199"/>
      <c r="B188" s="200"/>
      <c r="C188" s="201" t="b">
        <v>0</v>
      </c>
      <c r="D188" s="201" t="s">
        <v>142</v>
      </c>
      <c r="E188" s="201"/>
      <c r="F188" s="1"/>
      <c r="G188" s="1"/>
      <c r="H188" s="1"/>
    </row>
    <row r="189" spans="1:8" hidden="1" x14ac:dyDescent="0.3">
      <c r="A189" s="199"/>
      <c r="B189" s="200">
        <f t="shared" ref="B189:B195" si="0">IF(C189=FALSE,0,1)</f>
        <v>0</v>
      </c>
      <c r="C189" s="201" t="b">
        <v>0</v>
      </c>
      <c r="D189" s="201" t="s">
        <v>112</v>
      </c>
      <c r="E189" s="201"/>
      <c r="F189" s="1"/>
      <c r="G189" s="1"/>
      <c r="H189" s="1"/>
    </row>
    <row r="190" spans="1:8" hidden="1" x14ac:dyDescent="0.3">
      <c r="A190" s="199"/>
      <c r="B190" s="200">
        <f t="shared" si="0"/>
        <v>0</v>
      </c>
      <c r="C190" s="201" t="b">
        <v>0</v>
      </c>
      <c r="D190" s="201" t="s">
        <v>111</v>
      </c>
      <c r="E190" s="201"/>
      <c r="F190" s="1"/>
      <c r="G190" s="1"/>
      <c r="H190" s="1"/>
    </row>
    <row r="191" spans="1:8" hidden="1" x14ac:dyDescent="0.3">
      <c r="A191" s="199"/>
      <c r="B191" s="200">
        <f t="shared" si="0"/>
        <v>0</v>
      </c>
      <c r="C191" s="201" t="b">
        <v>0</v>
      </c>
      <c r="D191" s="201" t="s">
        <v>110</v>
      </c>
      <c r="E191" s="201"/>
      <c r="F191" s="1"/>
      <c r="G191" s="1"/>
      <c r="H191" s="1"/>
    </row>
    <row r="192" spans="1:8" hidden="1" x14ac:dyDescent="0.3">
      <c r="A192" s="204">
        <f>SUM(B189:B192)</f>
        <v>0</v>
      </c>
      <c r="B192" s="200">
        <f t="shared" si="0"/>
        <v>0</v>
      </c>
      <c r="C192" s="201" t="b">
        <v>0</v>
      </c>
      <c r="D192" s="201" t="s">
        <v>114</v>
      </c>
      <c r="E192" s="201"/>
      <c r="F192" s="1"/>
      <c r="G192" s="1"/>
      <c r="H192" s="1"/>
    </row>
    <row r="193" spans="1:8" hidden="1" x14ac:dyDescent="0.3">
      <c r="A193" s="199"/>
      <c r="B193" s="200">
        <f t="shared" si="0"/>
        <v>0</v>
      </c>
      <c r="C193" s="201" t="b">
        <v>0</v>
      </c>
      <c r="D193" s="201" t="s">
        <v>115</v>
      </c>
      <c r="E193" s="201"/>
      <c r="F193" s="1"/>
      <c r="G193" s="1"/>
      <c r="H193" s="1"/>
    </row>
    <row r="194" spans="1:8" hidden="1" x14ac:dyDescent="0.3">
      <c r="A194" s="204">
        <f>SUM(B193:B194)</f>
        <v>0</v>
      </c>
      <c r="B194" s="200">
        <f t="shared" si="0"/>
        <v>0</v>
      </c>
      <c r="C194" s="201" t="b">
        <v>0</v>
      </c>
      <c r="D194" s="201" t="s">
        <v>124</v>
      </c>
      <c r="E194" s="201"/>
      <c r="F194" s="1"/>
      <c r="G194" s="1"/>
      <c r="H194" s="1"/>
    </row>
    <row r="195" spans="1:8" hidden="1" x14ac:dyDescent="0.3">
      <c r="A195" s="199"/>
      <c r="B195" s="200">
        <f t="shared" si="0"/>
        <v>0</v>
      </c>
      <c r="C195" s="201" t="b">
        <v>0</v>
      </c>
      <c r="D195" s="201" t="s">
        <v>113</v>
      </c>
      <c r="E195" s="201"/>
      <c r="F195" s="1"/>
      <c r="G195" s="1"/>
      <c r="H195" s="1"/>
    </row>
    <row r="196" spans="1:8" hidden="1" x14ac:dyDescent="0.3">
      <c r="A196" s="199"/>
      <c r="B196" s="205">
        <f>SUM(B190:B195)</f>
        <v>0</v>
      </c>
      <c r="C196" s="201"/>
      <c r="D196" s="201" t="s">
        <v>129</v>
      </c>
      <c r="E196" s="201"/>
      <c r="F196" s="1"/>
      <c r="G196" s="1"/>
      <c r="H196" s="1"/>
    </row>
    <row r="197" spans="1:8" hidden="1" x14ac:dyDescent="0.3">
      <c r="A197" s="199"/>
      <c r="B197" s="200"/>
      <c r="C197" s="201"/>
      <c r="D197" s="201"/>
      <c r="E197" s="201"/>
      <c r="F197" s="1"/>
      <c r="G197" s="1"/>
      <c r="H197" s="1"/>
    </row>
    <row r="198" spans="1:8" hidden="1" x14ac:dyDescent="0.3">
      <c r="A198" s="199"/>
      <c r="B198" s="200"/>
      <c r="C198" s="201">
        <v>1</v>
      </c>
      <c r="D198" s="201" t="s">
        <v>304</v>
      </c>
      <c r="E198" s="201"/>
      <c r="F198" s="1"/>
      <c r="G198" s="1"/>
      <c r="H198" s="1"/>
    </row>
    <row r="199" spans="1:8" hidden="1" x14ac:dyDescent="0.3">
      <c r="A199" s="199"/>
      <c r="B199" s="200"/>
      <c r="C199" s="201"/>
      <c r="D199" s="206" t="s">
        <v>120</v>
      </c>
      <c r="E199" s="201"/>
      <c r="F199" s="1"/>
      <c r="G199" s="1"/>
      <c r="H199" s="1"/>
    </row>
    <row r="200" spans="1:8" hidden="1" x14ac:dyDescent="0.3">
      <c r="A200" s="199"/>
      <c r="B200" s="200"/>
      <c r="C200" s="201"/>
      <c r="D200" s="206" t="s">
        <v>119</v>
      </c>
      <c r="E200" s="201"/>
      <c r="F200" s="1"/>
      <c r="G200" s="1"/>
      <c r="H200" s="1"/>
    </row>
    <row r="201" spans="1:8" ht="23" hidden="1" x14ac:dyDescent="0.3">
      <c r="A201" s="199"/>
      <c r="B201" s="200"/>
      <c r="C201" s="201"/>
      <c r="D201" s="206" t="s">
        <v>117</v>
      </c>
      <c r="E201" s="201"/>
      <c r="F201" s="1"/>
      <c r="G201" s="1"/>
      <c r="H201" s="1"/>
    </row>
    <row r="202" spans="1:8" ht="34.5" hidden="1" x14ac:dyDescent="0.3">
      <c r="A202" s="199"/>
      <c r="B202" s="200"/>
      <c r="C202" s="201"/>
      <c r="D202" s="206" t="s">
        <v>118</v>
      </c>
      <c r="E202" s="201"/>
      <c r="F202" s="1"/>
      <c r="G202" s="1"/>
      <c r="H202" s="1"/>
    </row>
    <row r="203" spans="1:8" ht="23" hidden="1" x14ac:dyDescent="0.3">
      <c r="A203" s="199"/>
      <c r="B203" s="200"/>
      <c r="C203" s="201"/>
      <c r="D203" s="206" t="s">
        <v>121</v>
      </c>
      <c r="E203" s="201"/>
      <c r="F203" s="1"/>
      <c r="G203" s="1"/>
      <c r="H203" s="1"/>
    </row>
    <row r="204" spans="1:8" ht="34.5" hidden="1" x14ac:dyDescent="0.3">
      <c r="A204" s="199"/>
      <c r="B204" s="200"/>
      <c r="C204" s="201"/>
      <c r="D204" s="206" t="s">
        <v>122</v>
      </c>
      <c r="E204" s="201"/>
      <c r="F204" s="1"/>
      <c r="G204" s="1"/>
      <c r="H204" s="1"/>
    </row>
    <row r="205" spans="1:8" hidden="1" x14ac:dyDescent="0.3">
      <c r="A205" s="199"/>
      <c r="B205" s="200"/>
      <c r="C205" s="201"/>
      <c r="D205" s="206" t="s">
        <v>123</v>
      </c>
      <c r="E205" s="201"/>
      <c r="F205" s="1"/>
      <c r="G205" s="1"/>
      <c r="H205" s="1"/>
    </row>
    <row r="206" spans="1:8" hidden="1" x14ac:dyDescent="0.3">
      <c r="A206" s="199"/>
      <c r="B206" s="200"/>
      <c r="C206" s="201"/>
      <c r="D206" s="201"/>
      <c r="E206" s="201"/>
      <c r="F206" s="1"/>
      <c r="G206" s="1"/>
      <c r="H206" s="1"/>
    </row>
    <row r="207" spans="1:8" hidden="1" x14ac:dyDescent="0.3">
      <c r="A207" s="199"/>
      <c r="B207" s="200" t="s">
        <v>229</v>
      </c>
      <c r="C207" s="201">
        <v>1</v>
      </c>
      <c r="D207" s="201" t="s">
        <v>304</v>
      </c>
      <c r="E207" s="201"/>
      <c r="F207" s="1"/>
      <c r="G207" s="1"/>
      <c r="H207" s="1"/>
    </row>
    <row r="208" spans="1:8" hidden="1" x14ac:dyDescent="0.3">
      <c r="A208" s="199"/>
      <c r="B208" s="200"/>
      <c r="C208" s="201"/>
      <c r="D208" s="201" t="s">
        <v>183</v>
      </c>
      <c r="E208" s="201"/>
      <c r="F208" s="1"/>
      <c r="G208" s="1"/>
      <c r="H208" s="1"/>
    </row>
    <row r="209" spans="1:8" hidden="1" x14ac:dyDescent="0.3">
      <c r="A209" s="199"/>
      <c r="B209" s="200"/>
      <c r="C209" s="201"/>
      <c r="D209" s="201" t="s">
        <v>184</v>
      </c>
      <c r="E209" s="201"/>
      <c r="F209" s="1"/>
      <c r="G209" s="1"/>
      <c r="H209" s="1"/>
    </row>
    <row r="210" spans="1:8" hidden="1" x14ac:dyDescent="0.3">
      <c r="A210" s="199"/>
      <c r="B210" s="200"/>
      <c r="C210" s="201"/>
      <c r="D210" s="201" t="s">
        <v>185</v>
      </c>
      <c r="E210" s="201"/>
      <c r="F210" s="1"/>
      <c r="G210" s="1"/>
      <c r="H210" s="1"/>
    </row>
    <row r="211" spans="1:8" hidden="1" x14ac:dyDescent="0.3">
      <c r="A211" s="199"/>
      <c r="B211" s="200"/>
      <c r="C211" s="201"/>
      <c r="D211" s="201" t="s">
        <v>186</v>
      </c>
      <c r="E211" s="201"/>
      <c r="F211" s="1"/>
      <c r="G211" s="1"/>
      <c r="H211" s="1"/>
    </row>
    <row r="212" spans="1:8" hidden="1" x14ac:dyDescent="0.3">
      <c r="A212" s="199"/>
      <c r="B212" s="200"/>
      <c r="C212" s="201"/>
      <c r="D212" s="201" t="s">
        <v>187</v>
      </c>
      <c r="E212" s="201"/>
      <c r="F212" s="1"/>
      <c r="G212" s="1"/>
      <c r="H212" s="1"/>
    </row>
    <row r="213" spans="1:8" hidden="1" x14ac:dyDescent="0.3">
      <c r="A213" s="199"/>
      <c r="B213" s="200"/>
      <c r="C213" s="201"/>
      <c r="D213" s="201" t="s">
        <v>188</v>
      </c>
      <c r="E213" s="201"/>
      <c r="F213" s="1"/>
      <c r="G213" s="1"/>
      <c r="H213" s="1"/>
    </row>
    <row r="214" spans="1:8" hidden="1" x14ac:dyDescent="0.3">
      <c r="A214" s="199"/>
      <c r="B214" s="200"/>
      <c r="C214" s="201"/>
      <c r="D214" s="201" t="s">
        <v>189</v>
      </c>
      <c r="E214" s="201"/>
      <c r="F214" s="1"/>
      <c r="G214" s="1"/>
      <c r="H214" s="1"/>
    </row>
    <row r="215" spans="1:8" hidden="1" x14ac:dyDescent="0.3">
      <c r="A215" s="199"/>
      <c r="B215" s="200"/>
      <c r="C215" s="201"/>
      <c r="D215" s="201" t="s">
        <v>190</v>
      </c>
      <c r="E215" s="201"/>
      <c r="F215" s="1"/>
      <c r="G215" s="1"/>
      <c r="H215" s="1"/>
    </row>
    <row r="216" spans="1:8" hidden="1" x14ac:dyDescent="0.3">
      <c r="A216" s="199"/>
      <c r="B216" s="200"/>
      <c r="C216" s="201"/>
      <c r="D216" s="201" t="s">
        <v>191</v>
      </c>
      <c r="E216" s="201"/>
      <c r="F216" s="1"/>
      <c r="G216" s="1"/>
      <c r="H216" s="1"/>
    </row>
    <row r="217" spans="1:8" hidden="1" x14ac:dyDescent="0.3">
      <c r="A217" s="199"/>
      <c r="B217" s="200"/>
      <c r="C217" s="201"/>
      <c r="D217" s="201" t="s">
        <v>192</v>
      </c>
      <c r="E217" s="201"/>
      <c r="F217" s="1"/>
      <c r="G217" s="1"/>
      <c r="H217" s="1"/>
    </row>
    <row r="218" spans="1:8" hidden="1" x14ac:dyDescent="0.3">
      <c r="A218" s="199"/>
      <c r="B218" s="200"/>
      <c r="C218" s="201"/>
      <c r="D218" s="201" t="s">
        <v>193</v>
      </c>
      <c r="E218" s="201"/>
      <c r="F218" s="1"/>
      <c r="G218" s="1"/>
      <c r="H218" s="1"/>
    </row>
    <row r="219" spans="1:8" hidden="1" x14ac:dyDescent="0.3">
      <c r="A219" s="199"/>
      <c r="B219" s="200"/>
      <c r="C219" s="201"/>
      <c r="D219" s="201" t="s">
        <v>194</v>
      </c>
      <c r="E219" s="201"/>
      <c r="F219" s="1"/>
      <c r="G219" s="1"/>
      <c r="H219" s="1"/>
    </row>
    <row r="220" spans="1:8" hidden="1" x14ac:dyDescent="0.3">
      <c r="A220" s="199"/>
      <c r="B220" s="200"/>
      <c r="C220" s="201"/>
      <c r="D220" s="201" t="s">
        <v>195</v>
      </c>
      <c r="E220" s="201"/>
      <c r="F220" s="1"/>
      <c r="G220" s="1"/>
      <c r="H220" s="1"/>
    </row>
    <row r="221" spans="1:8" hidden="1" x14ac:dyDescent="0.3">
      <c r="A221" s="199"/>
      <c r="B221" s="200"/>
      <c r="C221" s="201"/>
      <c r="D221" s="201" t="s">
        <v>196</v>
      </c>
      <c r="E221" s="201"/>
      <c r="F221" s="1"/>
      <c r="G221" s="1"/>
      <c r="H221" s="1"/>
    </row>
    <row r="222" spans="1:8" hidden="1" x14ac:dyDescent="0.3">
      <c r="A222" s="199"/>
      <c r="B222" s="200"/>
      <c r="C222" s="201"/>
      <c r="D222" s="201"/>
      <c r="E222" s="201"/>
      <c r="F222" s="1"/>
      <c r="G222" s="1"/>
      <c r="H222" s="1"/>
    </row>
    <row r="223" spans="1:8" hidden="1" x14ac:dyDescent="0.3">
      <c r="A223" s="199"/>
      <c r="B223" s="200" t="s">
        <v>227</v>
      </c>
      <c r="C223" s="201">
        <v>1</v>
      </c>
      <c r="D223" s="201" t="s">
        <v>304</v>
      </c>
      <c r="E223" s="201"/>
      <c r="F223" s="1"/>
      <c r="G223" s="1"/>
      <c r="H223" s="1"/>
    </row>
    <row r="224" spans="1:8" hidden="1" x14ac:dyDescent="0.3">
      <c r="A224" s="199"/>
      <c r="B224" s="200" t="s">
        <v>256</v>
      </c>
      <c r="C224" s="201">
        <f>C207+C223</f>
        <v>2</v>
      </c>
      <c r="D224" s="201" t="s">
        <v>207</v>
      </c>
      <c r="E224" s="201"/>
      <c r="F224" s="1"/>
      <c r="G224" s="1"/>
      <c r="H224" s="1"/>
    </row>
    <row r="225" spans="1:8" hidden="1" x14ac:dyDescent="0.3">
      <c r="A225" s="199"/>
      <c r="B225" s="200"/>
      <c r="C225" s="201"/>
      <c r="D225" s="201" t="s">
        <v>208</v>
      </c>
      <c r="E225" s="201"/>
      <c r="F225" s="1"/>
      <c r="G225" s="1"/>
      <c r="H225" s="1"/>
    </row>
    <row r="226" spans="1:8" hidden="1" x14ac:dyDescent="0.3">
      <c r="A226" s="199"/>
      <c r="B226" s="200"/>
      <c r="C226" s="201"/>
      <c r="D226" s="201"/>
      <c r="E226" s="201"/>
      <c r="F226" s="1"/>
      <c r="G226" s="1"/>
      <c r="H226" s="1"/>
    </row>
    <row r="227" spans="1:8" ht="12.5" hidden="1" x14ac:dyDescent="0.25">
      <c r="A227" s="199"/>
      <c r="B227" s="201" t="s">
        <v>224</v>
      </c>
      <c r="C227" s="201">
        <v>1</v>
      </c>
      <c r="D227" s="201" t="s">
        <v>94</v>
      </c>
      <c r="E227" s="201"/>
      <c r="F227" s="1"/>
      <c r="G227" s="1"/>
      <c r="H227" s="1"/>
    </row>
    <row r="228" spans="1:8" ht="12.5" hidden="1" x14ac:dyDescent="0.25">
      <c r="A228" s="199"/>
      <c r="B228" s="201" t="s">
        <v>226</v>
      </c>
      <c r="C228" s="201"/>
      <c r="D228" s="201" t="s">
        <v>201</v>
      </c>
      <c r="E228" s="201"/>
      <c r="F228" s="1"/>
      <c r="G228" s="1"/>
      <c r="H228" s="1"/>
    </row>
    <row r="229" spans="1:8" ht="12.5" hidden="1" x14ac:dyDescent="0.25">
      <c r="A229" s="199"/>
      <c r="B229" s="201"/>
      <c r="C229" s="201"/>
      <c r="D229" s="201" t="s">
        <v>200</v>
      </c>
      <c r="E229" s="201"/>
      <c r="F229" s="1"/>
      <c r="G229" s="1"/>
      <c r="H229" s="1"/>
    </row>
    <row r="230" spans="1:8" ht="12.5" hidden="1" x14ac:dyDescent="0.25">
      <c r="A230" s="199"/>
      <c r="B230" s="201"/>
      <c r="C230" s="201"/>
      <c r="D230" s="201"/>
      <c r="E230" s="201"/>
      <c r="F230" s="1"/>
      <c r="G230" s="1"/>
      <c r="H230" s="1"/>
    </row>
    <row r="231" spans="1:8" ht="12.5" hidden="1" x14ac:dyDescent="0.25">
      <c r="A231" s="199"/>
      <c r="B231" s="201" t="s">
        <v>228</v>
      </c>
      <c r="C231" s="201">
        <v>1</v>
      </c>
      <c r="D231" s="201" t="s">
        <v>304</v>
      </c>
      <c r="E231" s="201"/>
      <c r="F231" s="1"/>
      <c r="G231" s="1"/>
      <c r="H231" s="1"/>
    </row>
    <row r="232" spans="1:8" ht="12.5" hidden="1" x14ac:dyDescent="0.25">
      <c r="A232" s="199"/>
      <c r="B232" s="201"/>
      <c r="C232" s="201"/>
      <c r="D232" s="201" t="s">
        <v>195</v>
      </c>
      <c r="E232" s="201"/>
      <c r="F232" s="1"/>
      <c r="G232" s="1"/>
      <c r="H232" s="1"/>
    </row>
    <row r="233" spans="1:8" ht="12.5" hidden="1" x14ac:dyDescent="0.25">
      <c r="A233" s="199"/>
      <c r="B233" s="201"/>
      <c r="C233" s="201"/>
      <c r="D233" s="201" t="s">
        <v>183</v>
      </c>
      <c r="E233" s="201"/>
      <c r="F233" s="1"/>
      <c r="G233" s="1"/>
      <c r="H233" s="1"/>
    </row>
    <row r="234" spans="1:8" ht="12.5" hidden="1" x14ac:dyDescent="0.25">
      <c r="A234" s="199"/>
      <c r="B234" s="201"/>
      <c r="C234" s="201"/>
      <c r="D234" s="201" t="s">
        <v>211</v>
      </c>
      <c r="E234" s="201"/>
      <c r="F234" s="1"/>
      <c r="G234" s="1"/>
      <c r="H234" s="1"/>
    </row>
    <row r="235" spans="1:8" ht="12.5" hidden="1" x14ac:dyDescent="0.25">
      <c r="A235" s="199"/>
      <c r="B235" s="201"/>
      <c r="C235" s="201"/>
      <c r="D235" s="201" t="s">
        <v>123</v>
      </c>
      <c r="E235" s="201"/>
      <c r="F235" s="1"/>
      <c r="G235" s="1"/>
      <c r="H235" s="1"/>
    </row>
    <row r="236" spans="1:8" ht="12.5" hidden="1" x14ac:dyDescent="0.25">
      <c r="A236" s="199"/>
      <c r="B236" s="201"/>
      <c r="C236" s="201"/>
      <c r="D236" s="201"/>
      <c r="E236" s="201"/>
      <c r="F236" s="1"/>
      <c r="G236" s="1"/>
      <c r="H236" s="1"/>
    </row>
    <row r="237" spans="1:8" ht="12.5" hidden="1" x14ac:dyDescent="0.25">
      <c r="A237" s="199"/>
      <c r="B237" s="201" t="s">
        <v>246</v>
      </c>
      <c r="C237" s="201">
        <v>1</v>
      </c>
      <c r="D237" s="201" t="s">
        <v>304</v>
      </c>
      <c r="E237" s="201"/>
      <c r="F237" s="1"/>
      <c r="G237" s="1"/>
      <c r="H237" s="1"/>
    </row>
    <row r="238" spans="1:8" ht="12.5" hidden="1" x14ac:dyDescent="0.25">
      <c r="A238" s="199"/>
      <c r="B238" s="201"/>
      <c r="C238" s="201"/>
      <c r="D238" s="201" t="s">
        <v>242</v>
      </c>
      <c r="E238" s="201"/>
      <c r="F238" s="1"/>
      <c r="G238" s="1"/>
      <c r="H238" s="1"/>
    </row>
    <row r="239" spans="1:8" ht="12.5" hidden="1" x14ac:dyDescent="0.25">
      <c r="A239" s="199"/>
      <c r="B239" s="201"/>
      <c r="C239" s="201"/>
      <c r="D239" s="201" t="s">
        <v>243</v>
      </c>
      <c r="E239" s="201"/>
      <c r="F239" s="1"/>
      <c r="G239" s="1"/>
      <c r="H239" s="1"/>
    </row>
    <row r="240" spans="1:8" ht="12.5" hidden="1" x14ac:dyDescent="0.25">
      <c r="A240" s="199"/>
      <c r="B240" s="201"/>
      <c r="C240" s="201"/>
      <c r="D240" s="201" t="s">
        <v>244</v>
      </c>
      <c r="E240" s="201"/>
      <c r="F240" s="1"/>
      <c r="G240" s="1"/>
      <c r="H240" s="1"/>
    </row>
    <row r="241" spans="1:8" ht="12.5" hidden="1" x14ac:dyDescent="0.25">
      <c r="A241" s="199"/>
      <c r="B241" s="201"/>
      <c r="C241" s="201"/>
      <c r="D241" s="201" t="s">
        <v>245</v>
      </c>
      <c r="E241" s="201"/>
      <c r="F241" s="1"/>
      <c r="G241" s="1"/>
      <c r="H241" s="1"/>
    </row>
    <row r="242" spans="1:8" ht="12.5" hidden="1" x14ac:dyDescent="0.25">
      <c r="A242" s="199"/>
      <c r="B242" s="201" t="s">
        <v>225</v>
      </c>
      <c r="C242" s="201">
        <v>1</v>
      </c>
      <c r="D242" s="201" t="s">
        <v>304</v>
      </c>
      <c r="E242" s="201"/>
      <c r="F242" s="1"/>
      <c r="G242" s="1"/>
      <c r="H242" s="1"/>
    </row>
    <row r="243" spans="1:8" ht="12.5" hidden="1" x14ac:dyDescent="0.25">
      <c r="A243" s="199"/>
      <c r="B243" s="201"/>
      <c r="C243" s="201"/>
      <c r="D243" s="201" t="s">
        <v>201</v>
      </c>
      <c r="E243" s="201"/>
      <c r="F243" s="1"/>
      <c r="G243" s="1"/>
      <c r="H243" s="1"/>
    </row>
    <row r="244" spans="1:8" ht="12.5" hidden="1" x14ac:dyDescent="0.25">
      <c r="A244" s="199"/>
      <c r="B244" s="201"/>
      <c r="C244" s="201"/>
      <c r="D244" s="201" t="s">
        <v>200</v>
      </c>
      <c r="E244" s="201"/>
      <c r="F244" s="1"/>
      <c r="G244" s="1"/>
      <c r="H244" s="1"/>
    </row>
    <row r="245" spans="1:8" ht="25" hidden="1" x14ac:dyDescent="0.25">
      <c r="A245" s="199"/>
      <c r="B245" s="207" t="s">
        <v>280</v>
      </c>
      <c r="C245" s="201">
        <v>1</v>
      </c>
      <c r="D245" s="201" t="s">
        <v>281</v>
      </c>
      <c r="E245" s="201"/>
      <c r="F245" s="1"/>
      <c r="G245" s="1"/>
      <c r="H245" s="1"/>
    </row>
    <row r="246" spans="1:8" hidden="1" x14ac:dyDescent="0.3">
      <c r="A246" s="199"/>
      <c r="B246" s="200"/>
      <c r="C246" s="201"/>
      <c r="D246" s="201"/>
      <c r="E246" s="201"/>
      <c r="F246" s="1"/>
      <c r="G246" s="1"/>
      <c r="H246" s="1"/>
    </row>
    <row r="247" spans="1:8" ht="12.5" hidden="1" x14ac:dyDescent="0.25">
      <c r="A247" s="201"/>
      <c r="B247" s="201" t="s">
        <v>317</v>
      </c>
      <c r="C247" s="201">
        <v>1</v>
      </c>
      <c r="D247" s="201" t="s">
        <v>304</v>
      </c>
      <c r="E247" s="201"/>
      <c r="F247" s="1"/>
      <c r="G247" s="1"/>
      <c r="H247" s="1"/>
    </row>
    <row r="248" spans="1:8" hidden="1" x14ac:dyDescent="0.3">
      <c r="A248" s="201"/>
      <c r="B248" s="200"/>
      <c r="C248" s="201"/>
      <c r="D248" s="201" t="s">
        <v>201</v>
      </c>
      <c r="E248" s="201"/>
    </row>
    <row r="249" spans="1:8" hidden="1" x14ac:dyDescent="0.3">
      <c r="A249" s="201"/>
      <c r="B249" s="200"/>
      <c r="C249" s="201"/>
      <c r="D249" s="201" t="s">
        <v>315</v>
      </c>
      <c r="E249" s="201"/>
    </row>
    <row r="250" spans="1:8" hidden="1" x14ac:dyDescent="0.3">
      <c r="A250" s="201"/>
      <c r="B250" s="200"/>
      <c r="C250" s="201"/>
      <c r="D250" s="201" t="s">
        <v>316</v>
      </c>
      <c r="E250" s="201"/>
    </row>
    <row r="251" spans="1:8" hidden="1" x14ac:dyDescent="0.3"/>
  </sheetData>
  <sheetProtection algorithmName="SHA-512" hashValue="YoYCuyepHsC+08ugOXXzhtvQx9v55t0P1PZwyT7pFf3lSSZ/sEJThDsFuN0EIlB1jrwQOPVdLfojfWNh8F5k1Q==" saltValue="Np7Md3IzYl7nhNp6YTfOJA==" spinCount="100000" sheet="1" selectLockedCells="1"/>
  <mergeCells count="93">
    <mergeCell ref="D5:F5"/>
    <mergeCell ref="G43:M43"/>
    <mergeCell ref="G44:M44"/>
    <mergeCell ref="G45:M45"/>
    <mergeCell ref="G39:M39"/>
    <mergeCell ref="G37:M37"/>
    <mergeCell ref="C19:H20"/>
    <mergeCell ref="C22:H22"/>
    <mergeCell ref="I11:J11"/>
    <mergeCell ref="E13:F13"/>
    <mergeCell ref="I8:J8"/>
    <mergeCell ref="D11:F11"/>
    <mergeCell ref="B49:C49"/>
    <mergeCell ref="B51:C51"/>
    <mergeCell ref="B47:C47"/>
    <mergeCell ref="B48:C48"/>
    <mergeCell ref="G46:M46"/>
    <mergeCell ref="B46:C46"/>
    <mergeCell ref="G50:M50"/>
    <mergeCell ref="G51:M51"/>
    <mergeCell ref="G47:M47"/>
    <mergeCell ref="G48:M48"/>
    <mergeCell ref="G49:M49"/>
    <mergeCell ref="B43:B44"/>
    <mergeCell ref="D12:F12"/>
    <mergeCell ref="G40:M40"/>
    <mergeCell ref="G41:M41"/>
    <mergeCell ref="G42:M42"/>
    <mergeCell ref="J15:K15"/>
    <mergeCell ref="D17:F17"/>
    <mergeCell ref="I28:L28"/>
    <mergeCell ref="G15:H15"/>
    <mergeCell ref="G38:M38"/>
    <mergeCell ref="G34:N34"/>
    <mergeCell ref="D37:E37"/>
    <mergeCell ref="G35:M35"/>
    <mergeCell ref="I12:J12"/>
    <mergeCell ref="D15:F15"/>
    <mergeCell ref="I27:L27"/>
    <mergeCell ref="G52:M52"/>
    <mergeCell ref="G53:M53"/>
    <mergeCell ref="F97:I97"/>
    <mergeCell ref="B52:F52"/>
    <mergeCell ref="B71:C71"/>
    <mergeCell ref="F61:H61"/>
    <mergeCell ref="B54:F54"/>
    <mergeCell ref="H98:K98"/>
    <mergeCell ref="B69:C69"/>
    <mergeCell ref="B66:C66"/>
    <mergeCell ref="B77:F77"/>
    <mergeCell ref="F62:H62"/>
    <mergeCell ref="F90:O90"/>
    <mergeCell ref="D64:E64"/>
    <mergeCell ref="B73:C73"/>
    <mergeCell ref="B64:C64"/>
    <mergeCell ref="B74:C74"/>
    <mergeCell ref="F64:I64"/>
    <mergeCell ref="B67:D67"/>
    <mergeCell ref="F68:I68"/>
    <mergeCell ref="B88:C88"/>
    <mergeCell ref="B70:C70"/>
    <mergeCell ref="A1:B2"/>
    <mergeCell ref="C9:H9"/>
    <mergeCell ref="I31:L31"/>
    <mergeCell ref="I32:L32"/>
    <mergeCell ref="D18:F18"/>
    <mergeCell ref="D14:F14"/>
    <mergeCell ref="B24:E24"/>
    <mergeCell ref="D16:F16"/>
    <mergeCell ref="B25:C25"/>
    <mergeCell ref="H1:H3"/>
    <mergeCell ref="C1:G2"/>
    <mergeCell ref="G24:L24"/>
    <mergeCell ref="G25:L25"/>
    <mergeCell ref="I26:L26"/>
    <mergeCell ref="I30:L30"/>
    <mergeCell ref="I29:L29"/>
    <mergeCell ref="G148:I148"/>
    <mergeCell ref="G147:I147"/>
    <mergeCell ref="C91:H91"/>
    <mergeCell ref="B129:D129"/>
    <mergeCell ref="B130:D130"/>
    <mergeCell ref="B139:C139"/>
    <mergeCell ref="F110:I110"/>
    <mergeCell ref="G123:I126"/>
    <mergeCell ref="F142:I143"/>
    <mergeCell ref="D102:E102"/>
    <mergeCell ref="B116:E116"/>
    <mergeCell ref="F114:L114"/>
    <mergeCell ref="G127:J127"/>
    <mergeCell ref="G121:J121"/>
    <mergeCell ref="F102:H102"/>
    <mergeCell ref="F101:H101"/>
  </mergeCells>
  <phoneticPr fontId="3" type="noConversion"/>
  <conditionalFormatting sqref="E97 E121 E127">
    <cfRule type="cellIs" dxfId="1" priority="4" stopIfTrue="1" operator="equal">
      <formula>0</formula>
    </cfRule>
  </conditionalFormatting>
  <conditionalFormatting sqref="E110">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17:D120 D81:D83 D133:D136 D123:D126" xr:uid="{00000000-0002-0000-0000-000000000000}">
      <formula1>0</formula1>
      <formula2>100000</formula2>
    </dataValidation>
    <dataValidation type="whole" allowBlank="1" showInputMessage="1" showErrorMessage="1" error="Numbers only, do not include letters please. If not applicable, leave blank." sqref="D114 D101 D86" xr:uid="{00000000-0002-0000-0000-000001000000}">
      <formula1>0</formula1>
      <formula2>100</formula2>
    </dataValidation>
    <dataValidation type="decimal" allowBlank="1" showInputMessage="1" showErrorMessage="1" error="Numbers only, do not include letters please. If not applicable, leave blank." sqref="D92:D96 D90 D103:D109" xr:uid="{00000000-0002-0000-0000-000002000000}">
      <formula1>0</formula1>
      <formula2>10000</formula2>
    </dataValidation>
    <dataValidation type="decimal" allowBlank="1" showInputMessage="1" showErrorMessage="1" error="Numbers only, do not include letters please. If not applicable, leave blank." sqref="D35:D36 D69:D72 D57:D63 D39:D51" xr:uid="{00000000-0002-0000-0000-000003000000}">
      <formula1>0</formula1>
      <formula2>1000000</formula2>
    </dataValidation>
    <dataValidation type="decimal" allowBlank="1" showInputMessage="1" showErrorMessage="1" errorTitle="text" error="Do not include letters please. If not applicable, leave blank." sqref="D27 D29:D34" xr:uid="{00000000-0002-0000-0000-000004000000}">
      <formula1>0</formula1>
      <formula2>1000000</formula2>
    </dataValidation>
  </dataValidations>
  <hyperlinks>
    <hyperlink ref="B72:C72" r:id="rId1" display="(see info &amp; drawings)" xr:uid="{00000000-0004-0000-0000-000000000000}"/>
    <hyperlink ref="E7" r:id="rId2" display="IRC 2021 RULES" xr:uid="{00000000-0004-0000-0000-000002000000}"/>
    <hyperlink ref="F71:I71" r:id="rId3" display="Including backstay(s), click to see drawings in Rig &amp; Sails section" xr:uid="{DDE3C677-61CD-41EA-BBB7-D4F5CC5039F6}"/>
    <hyperlink ref="D5:F5" r:id="rId4" display="IRC Trial certificate policy" xr:uid="{9539AC68-B39E-48C1-9A8A-64F4460B0F6B}"/>
  </hyperlinks>
  <pageMargins left="0.35433070866141736" right="0.39370078740157483" top="0.19685039370078741" bottom="0.19685039370078741" header="0.51181102362204722" footer="0.51181102362204722"/>
  <pageSetup paperSize="9" scale="93" orientation="portrait" horizontalDpi="360" verticalDpi="360"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1026" r:id="rId8"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3</xdr:col>
                    <xdr:colOff>6350</xdr:colOff>
                    <xdr:row>26</xdr:row>
                    <xdr:rowOff>76200</xdr:rowOff>
                  </from>
                  <to>
                    <xdr:col>3</xdr:col>
                    <xdr:colOff>355600</xdr:colOff>
                    <xdr:row>28</xdr:row>
                    <xdr:rowOff>88900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844550</xdr:colOff>
                    <xdr:row>62</xdr:row>
                    <xdr:rowOff>133350</xdr:rowOff>
                  </from>
                  <to>
                    <xdr:col>4</xdr:col>
                    <xdr:colOff>1333500</xdr:colOff>
                    <xdr:row>64</xdr:row>
                    <xdr:rowOff>12700</xdr:rowOff>
                  </to>
                </anchor>
              </controlPr>
            </control>
          </mc:Choice>
        </mc:AlternateContent>
        <mc:AlternateContent xmlns:mc="http://schemas.openxmlformats.org/markup-compatibility/2006">
          <mc:Choice Requires="x14">
            <control shapeId="1035" r:id="rId11" name="Drop Down 11">
              <controlPr locked="0" defaultSize="0" autoLine="0" autoPict="0">
                <anchor moveWithCells="1">
                  <from>
                    <xdr:col>3</xdr:col>
                    <xdr:colOff>0</xdr:colOff>
                    <xdr:row>87</xdr:row>
                    <xdr:rowOff>120650</xdr:rowOff>
                  </from>
                  <to>
                    <xdr:col>4</xdr:col>
                    <xdr:colOff>876300</xdr:colOff>
                    <xdr:row>87</xdr:row>
                    <xdr:rowOff>323850</xdr:rowOff>
                  </to>
                </anchor>
              </controlPr>
            </control>
          </mc:Choice>
        </mc:AlternateContent>
        <mc:AlternateContent xmlns:mc="http://schemas.openxmlformats.org/markup-compatibility/2006">
          <mc:Choice Requires="x14">
            <control shapeId="1066" r:id="rId12" name="Drop Down 42">
              <controlPr defaultSize="0" autoLine="0" autoPict="0">
                <anchor moveWithCells="1">
                  <from>
                    <xdr:col>3</xdr:col>
                    <xdr:colOff>0</xdr:colOff>
                    <xdr:row>73</xdr:row>
                    <xdr:rowOff>0</xdr:rowOff>
                  </from>
                  <to>
                    <xdr:col>5</xdr:col>
                    <xdr:colOff>0</xdr:colOff>
                    <xdr:row>73</xdr:row>
                    <xdr:rowOff>184150</xdr:rowOff>
                  </to>
                </anchor>
              </controlPr>
            </control>
          </mc:Choice>
        </mc:AlternateContent>
        <mc:AlternateContent xmlns:mc="http://schemas.openxmlformats.org/markup-compatibility/2006">
          <mc:Choice Requires="x14">
            <control shapeId="1082" r:id="rId13" name="Check Box 58">
              <controlPr locked="0" defaultSize="0" autoFill="0" autoLine="0" autoPict="0">
                <anchor moveWithCells="1" sizeWithCells="1">
                  <from>
                    <xdr:col>4</xdr:col>
                    <xdr:colOff>819150</xdr:colOff>
                    <xdr:row>127</xdr:row>
                    <xdr:rowOff>69850</xdr:rowOff>
                  </from>
                  <to>
                    <xdr:col>4</xdr:col>
                    <xdr:colOff>1143000</xdr:colOff>
                    <xdr:row>129</xdr:row>
                    <xdr:rowOff>114300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sizeWithCells="1">
                  <from>
                    <xdr:col>4</xdr:col>
                    <xdr:colOff>819150</xdr:colOff>
                    <xdr:row>128</xdr:row>
                    <xdr:rowOff>133350</xdr:rowOff>
                  </from>
                  <to>
                    <xdr:col>4</xdr:col>
                    <xdr:colOff>1143000</xdr:colOff>
                    <xdr:row>130</xdr:row>
                    <xdr:rowOff>19050</xdr:rowOff>
                  </to>
                </anchor>
              </controlPr>
            </control>
          </mc:Choice>
        </mc:AlternateContent>
        <mc:AlternateContent xmlns:mc="http://schemas.openxmlformats.org/markup-compatibility/2006">
          <mc:Choice Requires="x14">
            <control shapeId="1199" r:id="rId15" name="Drop Down 175">
              <controlPr defaultSize="0" autoLine="0" autoPict="0">
                <anchor moveWithCells="1">
                  <from>
                    <xdr:col>3</xdr:col>
                    <xdr:colOff>6350</xdr:colOff>
                    <xdr:row>36</xdr:row>
                    <xdr:rowOff>19050</xdr:rowOff>
                  </from>
                  <to>
                    <xdr:col>4</xdr:col>
                    <xdr:colOff>1327150</xdr:colOff>
                    <xdr:row>36</xdr:row>
                    <xdr:rowOff>203200</xdr:rowOff>
                  </to>
                </anchor>
              </controlPr>
            </control>
          </mc:Choice>
        </mc:AlternateContent>
        <mc:AlternateContent xmlns:mc="http://schemas.openxmlformats.org/markup-compatibility/2006">
          <mc:Choice Requires="x14">
            <control shapeId="1210" r:id="rId16" name="Drop Down 186">
              <controlPr locked="0" defaultSize="0" autoLine="0" autoPict="0">
                <anchor moveWithCells="1">
                  <from>
                    <xdr:col>3</xdr:col>
                    <xdr:colOff>0</xdr:colOff>
                    <xdr:row>37</xdr:row>
                    <xdr:rowOff>12700</xdr:rowOff>
                  </from>
                  <to>
                    <xdr:col>4</xdr:col>
                    <xdr:colOff>495300</xdr:colOff>
                    <xdr:row>37</xdr:row>
                    <xdr:rowOff>171450</xdr:rowOff>
                  </to>
                </anchor>
              </controlPr>
            </control>
          </mc:Choice>
        </mc:AlternateContent>
        <mc:AlternateContent xmlns:mc="http://schemas.openxmlformats.org/markup-compatibility/2006">
          <mc:Choice Requires="x14">
            <control shapeId="1215" r:id="rId17" name="Check Box 191">
              <controlPr locked="0" defaultSize="0" autoFill="0" autoLine="0" autoPict="0">
                <anchor moveWithCells="1">
                  <from>
                    <xdr:col>6</xdr:col>
                    <xdr:colOff>38100</xdr:colOff>
                    <xdr:row>25</xdr:row>
                    <xdr:rowOff>38100</xdr:rowOff>
                  </from>
                  <to>
                    <xdr:col>7</xdr:col>
                    <xdr:colOff>412750</xdr:colOff>
                    <xdr:row>26</xdr:row>
                    <xdr:rowOff>57150</xdr:rowOff>
                  </to>
                </anchor>
              </controlPr>
            </control>
          </mc:Choice>
        </mc:AlternateContent>
        <mc:AlternateContent xmlns:mc="http://schemas.openxmlformats.org/markup-compatibility/2006">
          <mc:Choice Requires="x14">
            <control shapeId="1216" r:id="rId18" name="Check Box 192">
              <controlPr locked="0" defaultSize="0" autoFill="0" autoLine="0" autoPict="0">
                <anchor moveWithCells="1">
                  <from>
                    <xdr:col>6</xdr:col>
                    <xdr:colOff>38100</xdr:colOff>
                    <xdr:row>26</xdr:row>
                    <xdr:rowOff>12700</xdr:rowOff>
                  </from>
                  <to>
                    <xdr:col>7</xdr:col>
                    <xdr:colOff>412750</xdr:colOff>
                    <xdr:row>27</xdr:row>
                    <xdr:rowOff>76200</xdr:rowOff>
                  </to>
                </anchor>
              </controlPr>
            </control>
          </mc:Choice>
        </mc:AlternateContent>
        <mc:AlternateContent xmlns:mc="http://schemas.openxmlformats.org/markup-compatibility/2006">
          <mc:Choice Requires="x14">
            <control shapeId="1217" r:id="rId19" name="Check Box 193">
              <controlPr locked="0" defaultSize="0" autoFill="0" autoLine="0" autoPict="0">
                <anchor moveWithCells="1">
                  <from>
                    <xdr:col>6</xdr:col>
                    <xdr:colOff>38100</xdr:colOff>
                    <xdr:row>27</xdr:row>
                    <xdr:rowOff>12700</xdr:rowOff>
                  </from>
                  <to>
                    <xdr:col>7</xdr:col>
                    <xdr:colOff>412750</xdr:colOff>
                    <xdr:row>28</xdr:row>
                    <xdr:rowOff>76200</xdr:rowOff>
                  </to>
                </anchor>
              </controlPr>
            </control>
          </mc:Choice>
        </mc:AlternateContent>
        <mc:AlternateContent xmlns:mc="http://schemas.openxmlformats.org/markup-compatibility/2006">
          <mc:Choice Requires="x14">
            <control shapeId="1218" r:id="rId20" name="Check Box 194">
              <controlPr locked="0" defaultSize="0" autoFill="0" autoLine="0" autoPict="0">
                <anchor moveWithCells="1">
                  <from>
                    <xdr:col>6</xdr:col>
                    <xdr:colOff>44450</xdr:colOff>
                    <xdr:row>29</xdr:row>
                    <xdr:rowOff>0</xdr:rowOff>
                  </from>
                  <to>
                    <xdr:col>7</xdr:col>
                    <xdr:colOff>419100</xdr:colOff>
                    <xdr:row>30</xdr:row>
                    <xdr:rowOff>69850</xdr:rowOff>
                  </to>
                </anchor>
              </controlPr>
            </control>
          </mc:Choice>
        </mc:AlternateContent>
        <mc:AlternateContent xmlns:mc="http://schemas.openxmlformats.org/markup-compatibility/2006">
          <mc:Choice Requires="x14">
            <control shapeId="1219" r:id="rId21" name="Check Box 195">
              <controlPr locked="0" defaultSize="0" autoFill="0" autoLine="0" autoPict="0">
                <anchor moveWithCells="1">
                  <from>
                    <xdr:col>6</xdr:col>
                    <xdr:colOff>44450</xdr:colOff>
                    <xdr:row>30</xdr:row>
                    <xdr:rowOff>152400</xdr:rowOff>
                  </from>
                  <to>
                    <xdr:col>7</xdr:col>
                    <xdr:colOff>419100</xdr:colOff>
                    <xdr:row>32</xdr:row>
                    <xdr:rowOff>12700</xdr:rowOff>
                  </to>
                </anchor>
              </controlPr>
            </control>
          </mc:Choice>
        </mc:AlternateContent>
        <mc:AlternateContent xmlns:mc="http://schemas.openxmlformats.org/markup-compatibility/2006">
          <mc:Choice Requires="x14">
            <control shapeId="1220" r:id="rId22" name="Check Box 196">
              <controlPr locked="0" defaultSize="0" autoFill="0" autoLine="0" autoPict="0">
                <anchor moveWithCells="1">
                  <from>
                    <xdr:col>6</xdr:col>
                    <xdr:colOff>38100</xdr:colOff>
                    <xdr:row>28</xdr:row>
                    <xdr:rowOff>6350</xdr:rowOff>
                  </from>
                  <to>
                    <xdr:col>7</xdr:col>
                    <xdr:colOff>412750</xdr:colOff>
                    <xdr:row>29</xdr:row>
                    <xdr:rowOff>69850</xdr:rowOff>
                  </to>
                </anchor>
              </controlPr>
            </control>
          </mc:Choice>
        </mc:AlternateContent>
        <mc:AlternateContent xmlns:mc="http://schemas.openxmlformats.org/markup-compatibility/2006">
          <mc:Choice Requires="x14">
            <control shapeId="1221" r:id="rId23" name="Check Box 197">
              <controlPr locked="0" defaultSize="0" autoFill="0" autoLine="0" autoPict="0">
                <anchor moveWithCells="1">
                  <from>
                    <xdr:col>6</xdr:col>
                    <xdr:colOff>44450</xdr:colOff>
                    <xdr:row>30</xdr:row>
                    <xdr:rowOff>0</xdr:rowOff>
                  </from>
                  <to>
                    <xdr:col>7</xdr:col>
                    <xdr:colOff>571500</xdr:colOff>
                    <xdr:row>31</xdr:row>
                    <xdr:rowOff>57150</xdr:rowOff>
                  </to>
                </anchor>
              </controlPr>
            </control>
          </mc:Choice>
        </mc:AlternateContent>
        <mc:AlternateContent xmlns:mc="http://schemas.openxmlformats.org/markup-compatibility/2006">
          <mc:Choice Requires="x14">
            <control shapeId="1223" r:id="rId24" name="Drop Down 199">
              <controlPr defaultSize="0" autoLine="0" autoPict="0">
                <anchor moveWithCells="1">
                  <from>
                    <xdr:col>3</xdr:col>
                    <xdr:colOff>0</xdr:colOff>
                    <xdr:row>71</xdr:row>
                    <xdr:rowOff>139700</xdr:rowOff>
                  </from>
                  <to>
                    <xdr:col>5</xdr:col>
                    <xdr:colOff>0</xdr:colOff>
                    <xdr:row>72</xdr:row>
                    <xdr:rowOff>165100</xdr:rowOff>
                  </to>
                </anchor>
              </controlPr>
            </control>
          </mc:Choice>
        </mc:AlternateContent>
        <mc:AlternateContent xmlns:mc="http://schemas.openxmlformats.org/markup-compatibility/2006">
          <mc:Choice Requires="x14">
            <control shapeId="1232" r:id="rId25" name="Drop Down 208">
              <controlPr locked="0" defaultSize="0" autoLine="0" autoPict="0">
                <anchor moveWithCells="1">
                  <from>
                    <xdr:col>3</xdr:col>
                    <xdr:colOff>12700</xdr:colOff>
                    <xdr:row>49</xdr:row>
                    <xdr:rowOff>139700</xdr:rowOff>
                  </from>
                  <to>
                    <xdr:col>4</xdr:col>
                    <xdr:colOff>514350</xdr:colOff>
                    <xdr:row>51</xdr:row>
                    <xdr:rowOff>0</xdr:rowOff>
                  </to>
                </anchor>
              </controlPr>
            </control>
          </mc:Choice>
        </mc:AlternateContent>
        <mc:AlternateContent xmlns:mc="http://schemas.openxmlformats.org/markup-compatibility/2006">
          <mc:Choice Requires="x14">
            <control shapeId="1234" r:id="rId26" name="Drop Down 210">
              <controlPr locked="0" defaultSize="0" autoLine="0" autoPict="0">
                <anchor moveWithCells="1">
                  <from>
                    <xdr:col>3</xdr:col>
                    <xdr:colOff>6350</xdr:colOff>
                    <xdr:row>44</xdr:row>
                    <xdr:rowOff>139700</xdr:rowOff>
                  </from>
                  <to>
                    <xdr:col>5</xdr:col>
                    <xdr:colOff>50800</xdr:colOff>
                    <xdr:row>46</xdr:row>
                    <xdr:rowOff>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88900</xdr:colOff>
                    <xdr:row>66</xdr:row>
                    <xdr:rowOff>101600</xdr:rowOff>
                  </from>
                  <to>
                    <xdr:col>4</xdr:col>
                    <xdr:colOff>1187450</xdr:colOff>
                    <xdr:row>66</xdr:row>
                    <xdr:rowOff>273050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74</xdr:row>
                    <xdr:rowOff>0</xdr:rowOff>
                  </from>
                  <to>
                    <xdr:col>5</xdr:col>
                    <xdr:colOff>0</xdr:colOff>
                    <xdr:row>74</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5" x14ac:dyDescent="0.25"/>
  <cols>
    <col min="1" max="1" width="69.7265625" customWidth="1"/>
  </cols>
  <sheetData>
    <row r="1" spans="1:6" ht="13" x14ac:dyDescent="0.3">
      <c r="A1" s="3" t="s">
        <v>275</v>
      </c>
      <c r="B1" s="167"/>
      <c r="C1" s="167"/>
      <c r="D1" s="167"/>
      <c r="E1" s="167"/>
      <c r="F1" s="168"/>
    </row>
    <row r="2" spans="1:6" ht="100" x14ac:dyDescent="0.25">
      <c r="A2" s="34" t="s">
        <v>276</v>
      </c>
    </row>
    <row r="3" spans="1:6" ht="63.5" x14ac:dyDescent="0.3">
      <c r="A3" s="169" t="s">
        <v>277</v>
      </c>
    </row>
    <row r="4" spans="1:6" ht="23" x14ac:dyDescent="0.25">
      <c r="A4" s="170" t="s">
        <v>333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19"/>
  <sheetViews>
    <sheetView topLeftCell="CB1" workbookViewId="0">
      <selection activeCell="CA1" sqref="A1:CA1048576"/>
    </sheetView>
  </sheetViews>
  <sheetFormatPr defaultRowHeight="12.5" x14ac:dyDescent="0.25"/>
  <cols>
    <col min="1" max="31" width="9.1796875" hidden="1" customWidth="1"/>
    <col min="32" max="32" width="11.1796875" hidden="1" customWidth="1"/>
    <col min="33" max="33" width="14.1796875" hidden="1" customWidth="1"/>
    <col min="34" max="56" width="9.1796875" hidden="1" customWidth="1"/>
    <col min="57" max="58" width="11" hidden="1" customWidth="1"/>
    <col min="59" max="73" width="9.1796875" hidden="1" customWidth="1"/>
    <col min="74" max="74" width="12.26953125" hidden="1" customWidth="1"/>
    <col min="75" max="76" width="12.26953125" style="50" hidden="1" customWidth="1"/>
    <col min="77" max="79" width="9.1796875" hidden="1" customWidth="1"/>
    <col min="80" max="80" width="8.7265625" customWidth="1"/>
  </cols>
  <sheetData>
    <row r="1" spans="1:80" ht="13" x14ac:dyDescent="0.3">
      <c r="A1" t="s">
        <v>60</v>
      </c>
      <c r="B1" t="s">
        <v>61</v>
      </c>
      <c r="C1" t="s">
        <v>62</v>
      </c>
      <c r="D1" t="s">
        <v>63</v>
      </c>
      <c r="E1" t="s">
        <v>65</v>
      </c>
      <c r="F1" t="s">
        <v>64</v>
      </c>
      <c r="G1" t="s">
        <v>93</v>
      </c>
      <c r="H1" t="s">
        <v>68</v>
      </c>
      <c r="I1" t="s">
        <v>69</v>
      </c>
      <c r="J1" t="s">
        <v>70</v>
      </c>
      <c r="K1" s="51" t="s">
        <v>71</v>
      </c>
      <c r="L1" s="51" t="s">
        <v>72</v>
      </c>
      <c r="M1" t="s">
        <v>73</v>
      </c>
      <c r="N1" t="s">
        <v>10</v>
      </c>
      <c r="O1" t="s">
        <v>11</v>
      </c>
      <c r="P1" t="s">
        <v>13</v>
      </c>
      <c r="Q1" t="s">
        <v>12</v>
      </c>
      <c r="R1" s="19" t="s">
        <v>74</v>
      </c>
      <c r="S1" t="s">
        <v>135</v>
      </c>
      <c r="T1" s="19" t="s">
        <v>156</v>
      </c>
      <c r="U1" t="s">
        <v>136</v>
      </c>
      <c r="V1" t="s">
        <v>137</v>
      </c>
      <c r="W1" t="s">
        <v>138</v>
      </c>
      <c r="X1" t="s">
        <v>139</v>
      </c>
      <c r="Y1" t="s">
        <v>75</v>
      </c>
      <c r="Z1" t="s">
        <v>76</v>
      </c>
      <c r="AA1" t="s">
        <v>15</v>
      </c>
      <c r="AB1" t="s">
        <v>77</v>
      </c>
      <c r="AC1" t="s">
        <v>36</v>
      </c>
      <c r="AD1" t="s">
        <v>33</v>
      </c>
      <c r="AE1" t="s">
        <v>108</v>
      </c>
      <c r="AF1" t="s">
        <v>105</v>
      </c>
      <c r="AG1" s="51" t="s">
        <v>328</v>
      </c>
      <c r="AH1" t="s">
        <v>80</v>
      </c>
      <c r="AI1" t="s">
        <v>79</v>
      </c>
      <c r="AJ1" t="s">
        <v>78</v>
      </c>
      <c r="AK1" t="s">
        <v>81</v>
      </c>
      <c r="AL1" s="51" t="s">
        <v>82</v>
      </c>
      <c r="AM1" t="s">
        <v>87</v>
      </c>
      <c r="AN1" t="s">
        <v>88</v>
      </c>
      <c r="AO1" t="s">
        <v>89</v>
      </c>
      <c r="AP1" t="s">
        <v>90</v>
      </c>
      <c r="AQ1" t="s">
        <v>83</v>
      </c>
      <c r="AR1" t="s">
        <v>84</v>
      </c>
      <c r="AS1" t="s">
        <v>85</v>
      </c>
      <c r="AT1" t="s">
        <v>86</v>
      </c>
      <c r="AU1" s="51" t="s">
        <v>22</v>
      </c>
      <c r="AV1" t="s">
        <v>29</v>
      </c>
      <c r="AW1" t="s">
        <v>30</v>
      </c>
      <c r="AX1" t="s">
        <v>91</v>
      </c>
      <c r="AY1" t="s">
        <v>92</v>
      </c>
      <c r="AZ1" t="s">
        <v>109</v>
      </c>
      <c r="BA1" s="51" t="s">
        <v>296</v>
      </c>
      <c r="BB1" s="19" t="s">
        <v>152</v>
      </c>
      <c r="BC1" s="19" t="s">
        <v>153</v>
      </c>
      <c r="BD1" s="19" t="s">
        <v>249</v>
      </c>
      <c r="BE1" s="19" t="s">
        <v>232</v>
      </c>
      <c r="BF1" s="19" t="s">
        <v>235</v>
      </c>
      <c r="BG1" s="19" t="s">
        <v>236</v>
      </c>
      <c r="BH1" s="19" t="s">
        <v>216</v>
      </c>
      <c r="BI1" s="19" t="s">
        <v>14</v>
      </c>
      <c r="BJ1" s="19" t="s">
        <v>217</v>
      </c>
      <c r="BK1" s="19" t="s">
        <v>237</v>
      </c>
      <c r="BL1" s="19" t="s">
        <v>205</v>
      </c>
      <c r="BM1" s="19" t="s">
        <v>206</v>
      </c>
      <c r="BN1" s="19" t="s">
        <v>218</v>
      </c>
      <c r="BO1" s="19" t="s">
        <v>219</v>
      </c>
      <c r="BP1" s="19" t="s">
        <v>220</v>
      </c>
      <c r="BQ1" s="19" t="s">
        <v>221</v>
      </c>
      <c r="BR1" s="19" t="s">
        <v>222</v>
      </c>
      <c r="BS1" s="19" t="s">
        <v>231</v>
      </c>
      <c r="BT1" s="19" t="s">
        <v>173</v>
      </c>
      <c r="BU1" s="19" t="s">
        <v>279</v>
      </c>
      <c r="BV1" s="19" t="s">
        <v>291</v>
      </c>
      <c r="BW1" s="194" t="s">
        <v>307</v>
      </c>
      <c r="BX1" s="194" t="s">
        <v>318</v>
      </c>
      <c r="BY1" s="45" t="s">
        <v>66</v>
      </c>
      <c r="BZ1" s="45" t="s">
        <v>67</v>
      </c>
      <c r="CB1" s="51" t="s">
        <v>299</v>
      </c>
    </row>
    <row r="2" spans="1:80" x14ac:dyDescent="0.25">
      <c r="A2" s="14" t="str">
        <f>IF(OR(Application!D27="",Application!D164=FALSE),"donotimport",ROUND(Application!D27,2))</f>
        <v>donotimport</v>
      </c>
      <c r="B2" s="14" t="str">
        <f>IF(Application!$D29="","donotimport",ROUND(Application!$D29,2))</f>
        <v>donotimport</v>
      </c>
      <c r="C2" s="14" t="str">
        <f>IF(Application!$D30="","donotimport",ROUND(Application!$D30,2))</f>
        <v>donotimport</v>
      </c>
      <c r="D2" s="14" t="str">
        <f>IF(Application!$D31="","donotimport",ROUND(Application!$D31,2))</f>
        <v>donotimport</v>
      </c>
      <c r="E2" s="14" t="str">
        <f>IF(Application!$D32="","donotimport",ROUND(Application!$D32,2))</f>
        <v>donotimport</v>
      </c>
      <c r="F2" s="14" t="str">
        <f>IF(Application!$D33="","donotimport",ROUND(Application!$D33,2))</f>
        <v>donotimport</v>
      </c>
      <c r="G2" s="52" t="str">
        <f>IF(Application!$D34="","donotimport",ROUND(Application!$D34,0))</f>
        <v>donotimport</v>
      </c>
      <c r="H2" s="52" t="str">
        <f>IF(Application!$D35="","donotimport",ROUND(Application!$D35,0))</f>
        <v>donotimport</v>
      </c>
      <c r="I2" s="14" t="str">
        <f>IF(Application!$D40="","donotimport",ROUND(Application!$D40,2))</f>
        <v>donotimport</v>
      </c>
      <c r="J2" s="14" t="str">
        <f>IF(Application!$D41="","donotimport",ROUND(Application!$D41,2))</f>
        <v>donotimport</v>
      </c>
      <c r="K2" s="14" t="str">
        <f>IF(Application!$D43="","donotimport",ROUND(Application!$D43,2))</f>
        <v>donotimport</v>
      </c>
      <c r="L2" s="14" t="str">
        <f>IF(Application!$D44="","donotimport",ROUND(Application!$D44,2))</f>
        <v>donotimport</v>
      </c>
      <c r="M2" s="52" t="str">
        <f>IF(Application!$D36="","donotimport",ROUND(Application!$D36,0))</f>
        <v>donotimport</v>
      </c>
      <c r="N2" s="14" t="str">
        <f>IF(Application!$D57="","donotimport",ROUND(Application!$D57,2))</f>
        <v>donotimport</v>
      </c>
      <c r="O2" s="14" t="str">
        <f>IF(Application!$D58="","donotimport",ROUND(Application!$D58,2))</f>
        <v>donotimport</v>
      </c>
      <c r="P2" s="14" t="str">
        <f>IF(Application!$D59="","donotimport",ROUND(Application!$D59,2))</f>
        <v>donotimport</v>
      </c>
      <c r="Q2" s="14" t="str">
        <f>IF(Application!$D60="","donotimport",ROUND(Application!$D60,2))</f>
        <v>donotimport</v>
      </c>
      <c r="R2" s="14" t="str">
        <f>IF(Application!$D62="","donotimport",ROUND(Application!$D62,2))</f>
        <v>donotimport</v>
      </c>
      <c r="S2" s="52" t="str">
        <f>IF(Application!$D69="","donotimport",ROUND(Application!$D69,0))</f>
        <v>donotimport</v>
      </c>
      <c r="T2" s="52">
        <v>0</v>
      </c>
      <c r="U2" s="52" t="str">
        <f>IF(Application!$D70="","donotimport",ROUND(Application!$D70,0))</f>
        <v>donotimport</v>
      </c>
      <c r="V2" s="52" t="str">
        <f>IF(Application!$D71="","donotimport",ROUND(Application!$D71,0))</f>
        <v>donotimport</v>
      </c>
      <c r="W2" s="52" t="str">
        <f>IF(Application!$D72="","donotimport",ROUND(Application!$D72,0))</f>
        <v>donotimport</v>
      </c>
      <c r="X2" s="52" t="str">
        <f>IF(Application!$C198=1,"donotimport",ROUND(Application!$C198-2,0))</f>
        <v>donotimport</v>
      </c>
      <c r="Y2" s="14" t="str">
        <f>IF(Application!$D90="","donotimport",ROUND(Application!$D90,2))</f>
        <v>donotimport</v>
      </c>
      <c r="Z2" s="14" t="str">
        <f>IF(Application!$D92="","donotimport",ROUND(Application!$D92,2))</f>
        <v>donotimport</v>
      </c>
      <c r="AA2" s="14" t="str">
        <f>IF(Application!$D93="","donotimport",ROUND(Application!$D93,2))</f>
        <v>donotimport</v>
      </c>
      <c r="AB2" s="14" t="str">
        <f>IF(Application!$D96="","donotimport",ROUND(Application!$D96,2))</f>
        <v>donotimport</v>
      </c>
      <c r="AC2" s="14" t="str">
        <f>IF(Application!$D95="","donotimport",ROUND(Application!$D95,2))</f>
        <v>donotimport</v>
      </c>
      <c r="AD2" s="14" t="str">
        <f>IF(Application!$D94="","donotimport",ROUND(Application!$D94,2))</f>
        <v>donotimport</v>
      </c>
      <c r="AE2" s="14" t="str">
        <f>IF(Application!$D94="","donotimport",ROUND(Application!$D94,2))</f>
        <v>donotimport</v>
      </c>
      <c r="AF2" s="52" t="str">
        <f>IF(Application!C184=1,"donotimport",Inputs!J2)</f>
        <v>donotimport</v>
      </c>
      <c r="AG2" s="52" t="str">
        <f>IF(Application!D86="","donotimport",Application!D86)</f>
        <v>donotimport</v>
      </c>
      <c r="AH2" s="14" t="str">
        <f>IF(Application!$D81="","donotimport",ROUND(Application!$D81,2))</f>
        <v>donotimport</v>
      </c>
      <c r="AI2" s="14" t="str">
        <f>IF(Application!$D82="","donotimport",ROUND(Application!$D82,2))</f>
        <v>donotimport</v>
      </c>
      <c r="AJ2" s="14" t="str">
        <f>IF(Application!$D83="","donotimport",ROUND(Application!$D83,2))</f>
        <v>donotimport</v>
      </c>
      <c r="AK2" s="52" t="str">
        <f>IF(Application!$D114="","donotimport",Application!D114)</f>
        <v>donotimport</v>
      </c>
      <c r="AL2" s="53" t="str">
        <f>IF(Application!$C175=1,"donotimport",Application!$C175-2)</f>
        <v>donotimport</v>
      </c>
      <c r="AM2" s="14" t="str">
        <f>IF(Application!$D117="","donotimport",ROUND(Application!$D117,2))</f>
        <v>donotimport</v>
      </c>
      <c r="AN2" s="14" t="str">
        <f>IF(Application!$D118="","donotimport",ROUND(Application!$D118,2))</f>
        <v>donotimport</v>
      </c>
      <c r="AO2" s="14" t="str">
        <f>IF(Application!$D120="","donotimport",ROUND(Application!$D120,2))</f>
        <v>donotimport</v>
      </c>
      <c r="AP2" s="14" t="str">
        <f>IF(Application!$D119="","donotimport",ROUND(Application!$D119,2))</f>
        <v>donotimport</v>
      </c>
      <c r="AQ2" s="14" t="str">
        <f>IF(Application!$D123="","donotimport",ROUND(Application!$D123,2))</f>
        <v>donotimport</v>
      </c>
      <c r="AR2" s="14" t="str">
        <f>IF(Application!$D124="","donotimport",ROUND(Application!$D124,2))</f>
        <v>donotimport</v>
      </c>
      <c r="AS2" s="14" t="str">
        <f>IF(Application!$D125="","donotimport",ROUND(Application!$D125,2))</f>
        <v>donotimport</v>
      </c>
      <c r="AT2" s="14" t="str">
        <f>IF(Application!$D126="","donotimport",ROUND(Application!$D126,2))</f>
        <v>donotimport</v>
      </c>
      <c r="AU2" s="14" t="str">
        <f>IF(Inputs!B3=0,"donotimport",ROUND(Inputs!B3,2))</f>
        <v>donotimport</v>
      </c>
      <c r="AV2" s="14" t="str">
        <f>IF(Application!$D133="","donotimport",ROUND(Application!$D133,2))</f>
        <v>donotimport</v>
      </c>
      <c r="AW2" s="14" t="str">
        <f>IF(Application!$D134="","donotimport",ROUND(Application!$D134,2))</f>
        <v>donotimport</v>
      </c>
      <c r="AX2" s="14" t="str">
        <f>IF(Application!$D135="","donotimport",ROUND(Application!$D135,2))</f>
        <v>donotimport</v>
      </c>
      <c r="AY2" s="14" t="str">
        <f>IF(Application!$D136="","donotimport",ROUND(Application!$D136,2))</f>
        <v>donotimport</v>
      </c>
      <c r="AZ2" s="14" t="str">
        <f>IF(Application!$D98="","donotimport",ROUND(Application!$D98,2))</f>
        <v>donotimport</v>
      </c>
      <c r="BA2" s="14" t="str">
        <f>IF(Application!$D111="","donotimport",ROUND(Application!$D111,2))</f>
        <v>donotimport</v>
      </c>
      <c r="BB2" s="14" t="str">
        <f>IF(Application!$D39="","donotimport",ROUND(Application!$D39,0))</f>
        <v>donotimport</v>
      </c>
      <c r="BC2" s="14" t="str">
        <f>IF(Application!$D71="","donotimport",ROUND(Application!$D71,0))</f>
        <v>donotimport</v>
      </c>
      <c r="BD2" s="52" t="str">
        <f>IF(Application!C237=1,"donotimport",ROUND(Application!C237-2,0))</f>
        <v>donotimport</v>
      </c>
      <c r="BE2" s="52" t="str">
        <f>IF(Application!$D47="","donotimport",ROUND(Application!$D47,0))</f>
        <v>donotimport</v>
      </c>
      <c r="BF2" s="146" t="str">
        <f>IF(Application!$D48="","donotimport",ROUND(Application!$D48,1))</f>
        <v>donotimport</v>
      </c>
      <c r="BG2" s="146" t="str">
        <f>IF(Application!$D49="","donotimport",ROUND(Application!$D49,1))</f>
        <v>donotimport</v>
      </c>
      <c r="BH2" s="52" t="str">
        <f>IF(Application!C242=1,"donotimport",ROUND(Application!C242-2,0))</f>
        <v>donotimport</v>
      </c>
      <c r="BI2" s="14" t="str">
        <f>IF(Application!$D61="","donotimport",ROUND(Application!$D61,2))</f>
        <v>donotimport</v>
      </c>
      <c r="BJ2" s="52" t="str">
        <f>IF(Application!C227=1,"donotimport",Application!$C227-2)</f>
        <v>donotimport</v>
      </c>
      <c r="BK2" s="52" t="str">
        <f>IF(Application!$D101="","donotimport",Application!$D101)</f>
        <v>donotimport</v>
      </c>
      <c r="BL2" s="14" t="str">
        <f>IF(Application!$D103="","donotimport",ROUND(Application!$D103,2))</f>
        <v>donotimport</v>
      </c>
      <c r="BM2" s="14" t="str">
        <f>IF(Application!$D104="","donotimport",ROUND(Application!$D104,2))</f>
        <v>donotimport</v>
      </c>
      <c r="BN2" s="14" t="str">
        <f>IF(Application!$D105="","donotimport",ROUND(Application!$D105,2))</f>
        <v>donotimport</v>
      </c>
      <c r="BO2" s="14" t="str">
        <f>IF(Application!$D106="","donotimport",ROUND(Application!$D106,2))</f>
        <v>donotimport</v>
      </c>
      <c r="BP2" s="14" t="str">
        <f>IF(Application!$D107="","donotimport",ROUND(Application!$D107,2))</f>
        <v>donotimport</v>
      </c>
      <c r="BQ2" s="14" t="str">
        <f>IF(Application!$D108="","donotimport",ROUND(Application!$D108,2))</f>
        <v>donotimport</v>
      </c>
      <c r="BR2" s="14" t="str">
        <f>IF(Application!$D109="","donotimport",ROUND(Application!$D109,2))</f>
        <v>donotimport</v>
      </c>
      <c r="BS2" s="52" t="str">
        <f>IF(Application!C224=2,"donotimport",99)</f>
        <v>donotimport</v>
      </c>
      <c r="BT2" s="14" t="str">
        <f>IF(Application!D16="","donotimport",Application!D16)</f>
        <v>donotimport</v>
      </c>
      <c r="BU2" s="173" t="str">
        <f>IF(Application!D163=FALSE,"0",1)</f>
        <v>0</v>
      </c>
      <c r="BV2" s="173">
        <f>IF(Application!I15&gt;0,Application!I15,0)</f>
        <v>0</v>
      </c>
      <c r="BW2" s="173" t="str">
        <f>IF(Application!C231=1,"donotimport",Inputs!I2)</f>
        <v>donotimport</v>
      </c>
      <c r="BX2" s="52" t="str">
        <f>IF(Application!$C247=1,"donotimport",Application!$C247-2)</f>
        <v>donotimport</v>
      </c>
    </row>
    <row r="4" spans="1:80"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0" x14ac:dyDescent="0.25">
      <c r="R5" s="19" t="s">
        <v>182</v>
      </c>
      <c r="S5" t="s">
        <v>130</v>
      </c>
      <c r="T5" s="19" t="s">
        <v>157</v>
      </c>
      <c r="U5" t="s">
        <v>131</v>
      </c>
      <c r="V5" t="s">
        <v>132</v>
      </c>
      <c r="W5" t="s">
        <v>133</v>
      </c>
      <c r="X5" t="s">
        <v>134</v>
      </c>
    </row>
    <row r="6" spans="1:80" x14ac:dyDescent="0.25">
      <c r="R6" s="157"/>
      <c r="T6" s="19" t="s">
        <v>158</v>
      </c>
      <c r="AB6" t="s">
        <v>16</v>
      </c>
      <c r="AF6" s="208" t="s">
        <v>335</v>
      </c>
      <c r="AG6" s="208" t="s">
        <v>239</v>
      </c>
      <c r="AK6" s="19" t="s">
        <v>166</v>
      </c>
      <c r="BA6" s="97" t="s">
        <v>223</v>
      </c>
      <c r="BB6" s="19" t="s">
        <v>154</v>
      </c>
      <c r="BC6" s="19" t="s">
        <v>154</v>
      </c>
      <c r="BD6" s="19" t="s">
        <v>247</v>
      </c>
      <c r="BE6" s="19" t="s">
        <v>240</v>
      </c>
      <c r="BF6" s="19" t="s">
        <v>233</v>
      </c>
      <c r="BG6" s="19" t="s">
        <v>234</v>
      </c>
      <c r="BH6" s="19" t="s">
        <v>253</v>
      </c>
      <c r="BI6" s="51" t="s">
        <v>223</v>
      </c>
      <c r="BJ6" s="51" t="s">
        <v>223</v>
      </c>
      <c r="BK6" s="51" t="s">
        <v>223</v>
      </c>
      <c r="BL6" s="51" t="s">
        <v>223</v>
      </c>
      <c r="BM6" s="51" t="s">
        <v>223</v>
      </c>
      <c r="BN6" s="51" t="s">
        <v>223</v>
      </c>
      <c r="BO6" s="51" t="s">
        <v>223</v>
      </c>
      <c r="BP6" s="51" t="s">
        <v>223</v>
      </c>
      <c r="BQ6" s="51" t="s">
        <v>223</v>
      </c>
      <c r="BR6" s="51" t="s">
        <v>223</v>
      </c>
      <c r="BS6" s="19" t="s">
        <v>229</v>
      </c>
      <c r="BT6" s="19"/>
      <c r="BU6" s="19" t="s">
        <v>287</v>
      </c>
      <c r="BV6" s="19" t="s">
        <v>290</v>
      </c>
      <c r="BW6" s="195" t="s">
        <v>308</v>
      </c>
      <c r="BX6" s="195" t="s">
        <v>319</v>
      </c>
    </row>
    <row r="7" spans="1:80" x14ac:dyDescent="0.25">
      <c r="R7" s="157"/>
      <c r="AF7" s="208">
        <v>2024</v>
      </c>
      <c r="AG7" s="208">
        <v>2024</v>
      </c>
      <c r="AK7" s="19" t="s">
        <v>167</v>
      </c>
      <c r="AZ7" s="51" t="s">
        <v>297</v>
      </c>
      <c r="BA7" s="51" t="s">
        <v>297</v>
      </c>
      <c r="BD7" s="19" t="s">
        <v>248</v>
      </c>
      <c r="BH7" s="19"/>
      <c r="BI7" s="19" t="s">
        <v>265</v>
      </c>
      <c r="BK7" s="19" t="s">
        <v>174</v>
      </c>
      <c r="BU7" s="19" t="s">
        <v>288</v>
      </c>
      <c r="BV7" s="19" t="s">
        <v>289</v>
      </c>
      <c r="BW7" s="195" t="s">
        <v>309</v>
      </c>
      <c r="BX7" s="195"/>
    </row>
    <row r="8" spans="1:80" x14ac:dyDescent="0.25">
      <c r="R8" s="157" t="s">
        <v>255</v>
      </c>
      <c r="T8" s="208" t="s">
        <v>332</v>
      </c>
      <c r="AK8" s="19" t="s">
        <v>168</v>
      </c>
      <c r="AZ8" s="51" t="s">
        <v>298</v>
      </c>
      <c r="BA8" s="51" t="s">
        <v>298</v>
      </c>
      <c r="BX8" s="195" t="s">
        <v>320</v>
      </c>
    </row>
    <row r="9" spans="1:80" x14ac:dyDescent="0.25">
      <c r="R9" s="157">
        <v>2021</v>
      </c>
      <c r="T9" s="208">
        <v>2024</v>
      </c>
      <c r="AK9" s="19" t="s">
        <v>169</v>
      </c>
      <c r="BD9" s="22" t="s">
        <v>238</v>
      </c>
      <c r="BE9" s="22" t="s">
        <v>238</v>
      </c>
      <c r="BF9" s="22" t="s">
        <v>238</v>
      </c>
      <c r="BG9" s="22" t="s">
        <v>238</v>
      </c>
      <c r="BH9" s="22" t="s">
        <v>238</v>
      </c>
      <c r="BS9" s="22" t="s">
        <v>238</v>
      </c>
      <c r="BT9" s="22" t="s">
        <v>238</v>
      </c>
      <c r="BW9" s="195" t="s">
        <v>311</v>
      </c>
      <c r="BX9" s="195"/>
    </row>
    <row r="10" spans="1:80" x14ac:dyDescent="0.25">
      <c r="R10" s="157"/>
      <c r="BD10" s="22" t="s">
        <v>239</v>
      </c>
      <c r="BE10" s="22" t="s">
        <v>239</v>
      </c>
      <c r="BF10" s="22" t="s">
        <v>239</v>
      </c>
      <c r="BG10" s="22" t="s">
        <v>239</v>
      </c>
      <c r="BH10" s="22" t="s">
        <v>239</v>
      </c>
      <c r="BS10" s="22" t="s">
        <v>239</v>
      </c>
      <c r="BT10" s="22" t="s">
        <v>239</v>
      </c>
      <c r="BW10" s="50">
        <v>2022</v>
      </c>
    </row>
    <row r="11" spans="1:80" x14ac:dyDescent="0.25">
      <c r="BD11" s="143">
        <v>2021</v>
      </c>
      <c r="BE11" s="143">
        <v>2021</v>
      </c>
      <c r="BF11" s="143">
        <v>2021</v>
      </c>
      <c r="BG11" s="143">
        <v>2021</v>
      </c>
      <c r="BH11" s="143">
        <v>2021</v>
      </c>
      <c r="BS11" s="143">
        <v>2021</v>
      </c>
      <c r="BT11" s="143">
        <v>2021</v>
      </c>
    </row>
    <row r="13" spans="1:80" x14ac:dyDescent="0.25">
      <c r="BS13" s="19" t="s">
        <v>257</v>
      </c>
    </row>
    <row r="14" spans="1:80" x14ac:dyDescent="0.25">
      <c r="BS14" s="22" t="s">
        <v>258</v>
      </c>
    </row>
    <row r="15" spans="1:80" x14ac:dyDescent="0.25">
      <c r="BS15" s="22" t="s">
        <v>259</v>
      </c>
    </row>
    <row r="16" spans="1:80" x14ac:dyDescent="0.25">
      <c r="BS16" s="22" t="s">
        <v>260</v>
      </c>
    </row>
    <row r="17" spans="71:71" x14ac:dyDescent="0.25">
      <c r="BS17" s="22" t="s">
        <v>261</v>
      </c>
    </row>
    <row r="18" spans="71:71" x14ac:dyDescent="0.25">
      <c r="BS18" s="22" t="s">
        <v>262</v>
      </c>
    </row>
    <row r="19" spans="71:71" x14ac:dyDescent="0.25">
      <c r="BS19" s="22" t="s">
        <v>263</v>
      </c>
    </row>
  </sheetData>
  <sheetProtection algorithmName="SHA-512" hashValue="cY4VFIJ66lPH06h4V1UpvHwiiWcbFn5v7sDsygnG3p3X2E/iP+t5XL35+WqQ9z6K5bEfAT5UlOblVmMwOQ+qCg==" saltValue="PKtks2hg6gwjIk40OwXY6A=="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8.7265625" style="50" hidden="1" customWidth="1"/>
    <col min="10" max="11" width="8.7265625" hidden="1" customWidth="1"/>
    <col min="12" max="13" width="8.7265625" customWidth="1"/>
  </cols>
  <sheetData>
    <row r="1" spans="1:11" x14ac:dyDescent="0.25">
      <c r="B1" s="50">
        <v>16</v>
      </c>
      <c r="E1" s="77" t="s">
        <v>156</v>
      </c>
      <c r="I1" s="195" t="s">
        <v>307</v>
      </c>
      <c r="J1" s="51" t="s">
        <v>327</v>
      </c>
      <c r="K1" s="51" t="s">
        <v>328</v>
      </c>
    </row>
    <row r="2" spans="1:11" x14ac:dyDescent="0.25">
      <c r="B2" s="50" t="s">
        <v>22</v>
      </c>
      <c r="E2" s="50">
        <v>0</v>
      </c>
      <c r="I2" s="50">
        <f>I5</f>
        <v>0</v>
      </c>
      <c r="J2" t="str">
        <f>IF(Application!C184=1,"",(Application!C184-2))</f>
        <v/>
      </c>
      <c r="K2" t="str">
        <f>IF(Application!D86="","",Application!D86)</f>
        <v/>
      </c>
    </row>
    <row r="3" spans="1:11" x14ac:dyDescent="0.25">
      <c r="B3" s="49">
        <f>B20</f>
        <v>0</v>
      </c>
      <c r="I3" s="77"/>
    </row>
    <row r="4" spans="1:11" x14ac:dyDescent="0.25">
      <c r="B4" s="48"/>
    </row>
    <row r="5" spans="1:11" x14ac:dyDescent="0.25">
      <c r="B5" s="48"/>
      <c r="I5" s="50">
        <f>IF(Application!C231=4,0,Application!C231-1)</f>
        <v>0</v>
      </c>
    </row>
    <row r="6" spans="1:11" x14ac:dyDescent="0.25">
      <c r="B6" s="48"/>
      <c r="J6" s="97"/>
      <c r="K6" s="97"/>
    </row>
    <row r="7" spans="1:11" x14ac:dyDescent="0.25">
      <c r="A7" s="46" t="s">
        <v>1</v>
      </c>
      <c r="B7" s="48"/>
      <c r="D7" s="19" t="s">
        <v>159</v>
      </c>
      <c r="F7" s="19" t="s">
        <v>160</v>
      </c>
      <c r="I7" s="195" t="s">
        <v>308</v>
      </c>
    </row>
    <row r="8" spans="1:11" x14ac:dyDescent="0.25">
      <c r="A8" s="46" t="s">
        <v>0</v>
      </c>
      <c r="B8" s="48" t="b">
        <f>AND(Application!D117&gt;0,Application!D118&gt;0,Application!D119&gt;0,Application!D120&gt;0)</f>
        <v>0</v>
      </c>
      <c r="I8" s="195" t="s">
        <v>309</v>
      </c>
    </row>
    <row r="9" spans="1:11" x14ac:dyDescent="0.25">
      <c r="A9" s="46" t="s">
        <v>266</v>
      </c>
      <c r="B9" s="49">
        <f>Application!E121</f>
        <v>0</v>
      </c>
      <c r="E9" s="195" t="s">
        <v>157</v>
      </c>
    </row>
    <row r="10" spans="1:11" x14ac:dyDescent="0.25">
      <c r="A10" s="46" t="s">
        <v>267</v>
      </c>
      <c r="B10" s="49"/>
      <c r="E10" s="208" t="s">
        <v>330</v>
      </c>
    </row>
    <row r="11" spans="1:11" x14ac:dyDescent="0.25">
      <c r="A11" s="47"/>
      <c r="B11" s="48"/>
      <c r="E11" s="208" t="s">
        <v>331</v>
      </c>
    </row>
    <row r="12" spans="1:11" x14ac:dyDescent="0.25">
      <c r="A12" s="46" t="s">
        <v>2</v>
      </c>
      <c r="B12" s="48"/>
      <c r="E12" s="208" t="s">
        <v>332</v>
      </c>
    </row>
    <row r="13" spans="1:11" x14ac:dyDescent="0.25">
      <c r="A13" s="46" t="s">
        <v>0</v>
      </c>
      <c r="B13" s="48" t="b">
        <f>AND(Application!D123&gt;0,Application!D124&gt;0,Application!D125&gt;0,Application!D126&gt;0)</f>
        <v>0</v>
      </c>
    </row>
    <row r="14" spans="1:11" x14ac:dyDescent="0.25">
      <c r="A14" s="46" t="s">
        <v>266</v>
      </c>
      <c r="B14" s="49">
        <f>Application!E127</f>
        <v>0</v>
      </c>
    </row>
    <row r="15" spans="1:11" x14ac:dyDescent="0.25">
      <c r="A15" s="46" t="s">
        <v>267</v>
      </c>
      <c r="B15" s="49"/>
    </row>
    <row r="16" spans="1:11" x14ac:dyDescent="0.25">
      <c r="A16" s="47"/>
      <c r="B16" s="48"/>
    </row>
    <row r="17" spans="1:2" x14ac:dyDescent="0.25">
      <c r="A17" s="46" t="s">
        <v>268</v>
      </c>
      <c r="B17" s="48">
        <f>IF(B8=TRUE,B9,B10)</f>
        <v>0</v>
      </c>
    </row>
    <row r="18" spans="1:2" x14ac:dyDescent="0.25">
      <c r="A18" s="46" t="s">
        <v>269</v>
      </c>
      <c r="B18" s="48">
        <f>IF(B13=TRUE,B14,B15)</f>
        <v>0</v>
      </c>
    </row>
    <row r="19" spans="1:2" x14ac:dyDescent="0.25">
      <c r="A19" s="46"/>
      <c r="B19" s="48"/>
    </row>
    <row r="20" spans="1:2" x14ac:dyDescent="0.25">
      <c r="A20" s="46" t="s">
        <v>270</v>
      </c>
      <c r="B20" s="48">
        <f>ROUND(MAX(B17:B18),2)</f>
        <v>0</v>
      </c>
    </row>
    <row r="21" spans="1:2" x14ac:dyDescent="0.25">
      <c r="A21" s="46"/>
      <c r="B21" s="48"/>
    </row>
    <row r="22" spans="1:2" x14ac:dyDescent="0.25">
      <c r="A22" s="97" t="s">
        <v>300</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9HgkDIiAOBgRn86yxPzrbEi0DPxW5aMkRRjarlod4OlOfbTRmMrQVYYlqv3CVDPcLvXsuwLi78GJer7MH4fE3Q==" saltValue="3GjowU/YXRN//1Rq5hYTyQ==" spinCount="100000" sheet="1" objects="1" scenarios="1"/>
  <phoneticPr fontId="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BB7CDD8A9A54499098A1A1D4C03F33" ma:contentTypeVersion="15" ma:contentTypeDescription="Create a new document." ma:contentTypeScope="" ma:versionID="1f8171157b546e48160d185a95899039">
  <xsd:schema xmlns:xsd="http://www.w3.org/2001/XMLSchema" xmlns:xs="http://www.w3.org/2001/XMLSchema" xmlns:p="http://schemas.microsoft.com/office/2006/metadata/properties" xmlns:ns2="ecc5c1e4-5316-40cb-891c-0dbcb647cc1a" xmlns:ns3="9b2100db-25d5-4193-9e46-2f5d33882103" targetNamespace="http://schemas.microsoft.com/office/2006/metadata/properties" ma:root="true" ma:fieldsID="2ddf57e24c70e93a4fc90f8bf1b68ac2" ns2:_="" ns3:_="">
    <xsd:import namespace="ecc5c1e4-5316-40cb-891c-0dbcb647cc1a"/>
    <xsd:import namespace="9b2100db-25d5-4193-9e46-2f5d3388210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5c1e4-5316-40cb-891c-0dbcb647cc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6b448e3-28d6-4fdd-bd88-5a2507c8782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100db-25d5-4193-9e46-2f5d3388210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cc5c1e4-5316-40cb-891c-0dbcb647cc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6AD526-092F-47B4-9448-6494BB349AD2}"/>
</file>

<file path=customXml/itemProps2.xml><?xml version="1.0" encoding="utf-8"?>
<ds:datastoreItem xmlns:ds="http://schemas.openxmlformats.org/officeDocument/2006/customXml" ds:itemID="{28471356-4485-415C-9478-D43BC29096C5}"/>
</file>

<file path=customXml/itemProps3.xml><?xml version="1.0" encoding="utf-8"?>
<ds:datastoreItem xmlns:ds="http://schemas.openxmlformats.org/officeDocument/2006/customXml" ds:itemID="{A6CF4CE8-8001-4AAC-B612-6BEA3CAA25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cp:lastModifiedBy>
  <cp:lastPrinted>2023-11-13T15:59:02Z</cp:lastPrinted>
  <dcterms:created xsi:type="dcterms:W3CDTF">2004-12-02T15:00:21Z</dcterms:created>
  <dcterms:modified xsi:type="dcterms:W3CDTF">2025-01-30T14:40:50Z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0x01010028BB7CDD8A9A54499098A1A1D4C03F33</vt:lpwstr>
  </property>
</Properties>
</file>