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1.xml" ContentType="application/vnd.ms-excel.controlproperties+xml"/>
  <Override PartName="/xl/ctrlProps/ctrlProp9.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M:\Rating_Documents\IRC 2025\Forms\"/>
    </mc:Choice>
  </mc:AlternateContent>
  <xr:revisionPtr revIDLastSave="0" documentId="13_ncr:1_{29A9B2F5-E78C-4C13-9851-84CE6AE7A772}" xr6:coauthVersionLast="47" xr6:coauthVersionMax="47" xr10:uidLastSave="{00000000-0000-0000-0000-000000000000}"/>
  <bookViews>
    <workbookView xWindow="-110" yWindow="-110" windowWidth="19420" windowHeight="10420" xr2:uid="{00000000-000D-0000-FFFF-FFFF00000000}"/>
  </bookViews>
  <sheets>
    <sheet name="Application" sheetId="1" r:id="rId1"/>
    <sheet name="Data Protection" sheetId="4"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2" i="2" l="1"/>
  <c r="CD2" i="2"/>
  <c r="CC2" i="2"/>
  <c r="CB2" i="2"/>
  <c r="CA2" i="2"/>
  <c r="BZ2" i="2"/>
  <c r="BY2" i="2"/>
  <c r="E124" i="1"/>
  <c r="F117" i="1"/>
  <c r="J2" i="3" l="1"/>
  <c r="K2" i="3"/>
  <c r="AG2" i="2"/>
  <c r="B43" i="1" l="1"/>
  <c r="B44" i="1"/>
  <c r="E43" i="1"/>
  <c r="F100" i="1"/>
  <c r="AF2" i="2" l="1"/>
  <c r="BX2" i="2" l="1"/>
  <c r="BW2" i="2" l="1"/>
  <c r="F79" i="1"/>
  <c r="I5" i="3"/>
  <c r="I2" i="3" s="1"/>
  <c r="BJ2" i="2"/>
  <c r="BA2" i="2" l="1"/>
  <c r="BI2" i="2"/>
  <c r="R2" i="2"/>
  <c r="G125" i="1" l="1"/>
  <c r="F118" i="1" l="1"/>
  <c r="BU2" i="2"/>
  <c r="F75" i="1"/>
  <c r="AE2" i="2"/>
  <c r="AD2" i="2"/>
  <c r="AB2" i="2"/>
  <c r="BT2" i="2"/>
  <c r="G137" i="1"/>
  <c r="D115" i="1"/>
  <c r="C243" i="1"/>
  <c r="BS2" i="2" s="1"/>
  <c r="BR2" i="2"/>
  <c r="BQ2" i="2"/>
  <c r="BP2" i="2"/>
  <c r="BO2" i="2"/>
  <c r="BN2" i="2"/>
  <c r="BM2" i="2"/>
  <c r="BL2" i="2"/>
  <c r="BK2" i="2"/>
  <c r="B63" i="1"/>
  <c r="BH2" i="2"/>
  <c r="BF2" i="2"/>
  <c r="BG2" i="2"/>
  <c r="BE2" i="2"/>
  <c r="BD2" i="2"/>
  <c r="F178" i="1"/>
  <c r="G144" i="1"/>
  <c r="AK2" i="2"/>
  <c r="D166" i="1"/>
  <c r="D167" i="1" s="1"/>
  <c r="D168" i="1" s="1"/>
  <c r="BC2" i="2"/>
  <c r="BB2" i="2"/>
  <c r="B209" i="1"/>
  <c r="B210" i="1"/>
  <c r="B211" i="1"/>
  <c r="B212" i="1"/>
  <c r="B213" i="1"/>
  <c r="B208" i="1"/>
  <c r="B214" i="1"/>
  <c r="I40" i="1" s="1"/>
  <c r="W2" i="2"/>
  <c r="V2" i="2"/>
  <c r="U2" i="2"/>
  <c r="S2" i="2"/>
  <c r="X2" i="2"/>
  <c r="G111" i="1"/>
  <c r="H111" i="1" s="1"/>
  <c r="AZ2" i="2"/>
  <c r="F175" i="1"/>
  <c r="E110"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76" i="1"/>
  <c r="C196" i="1"/>
  <c r="F177" i="1"/>
  <c r="C197" i="1"/>
  <c r="B13" i="3"/>
  <c r="A2" i="2"/>
  <c r="AL2" i="2"/>
  <c r="D169" i="1"/>
  <c r="E137" i="1" l="1"/>
  <c r="B9" i="3" s="1"/>
  <c r="B17" i="3" s="1"/>
  <c r="A213" i="1"/>
  <c r="I38" i="1" s="1"/>
  <c r="E144" i="1"/>
  <c r="B14" i="3" s="1"/>
  <c r="B18" i="3" s="1"/>
  <c r="A211" i="1"/>
  <c r="I35" i="1" s="1"/>
  <c r="D170" i="1"/>
  <c r="J9" i="1" s="1"/>
  <c r="B215" i="1"/>
  <c r="B20" i="3" l="1"/>
  <c r="B3" i="3" l="1"/>
  <c r="AU2" i="2" s="1"/>
</calcChain>
</file>

<file path=xl/sharedStrings.xml><?xml version="1.0" encoding="utf-8"?>
<sst xmlns="http://schemas.openxmlformats.org/spreadsheetml/2006/main" count="460" uniqueCount="369">
  <si>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</si>
  <si>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</si>
  <si>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</si>
  <si>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</si>
  <si>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</si>
  <si>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</si>
  <si>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</si>
  <si>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</si>
  <si>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</si>
  <si>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</si>
  <si>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</si>
  <si>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</si>
  <si>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</si>
  <si>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</si>
  <si>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</si>
  <si>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</si>
  <si>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</si>
  <si>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</si>
  <si>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</si>
  <si>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</si>
  <si>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</si>
  <si>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</si>
  <si>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</si>
  <si>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</si>
  <si>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</si>
  <si>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</si>
  <si>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</si>
  <si>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</si>
  <si>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</si>
  <si>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</si>
  <si>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</si>
  <si>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</si>
  <si>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</si>
  <si>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</si>
  <si>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</si>
  <si>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</si>
  <si>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</si>
  <si>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</si>
  <si>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</si>
  <si>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</si>
  <si>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</si>
  <si>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</si>
  <si>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</si>
  <si>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</si>
  <si>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</si>
  <si>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</si>
  <si>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</si>
  <si>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</si>
  <si>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</si>
  <si>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</si>
  <si>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</si>
  <si>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</si>
  <si>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</si>
  <si>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</si>
  <si>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</si>
  <si>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</si>
  <si>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</si>
  <si>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</si>
  <si>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</si>
  <si>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</si>
  <si>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</si>
  <si>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</si>
  <si>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</si>
  <si>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</si>
  <si>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</si>
  <si>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</si>
  <si>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</si>
  <si>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</si>
  <si>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</si>
  <si>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</si>
  <si>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</si>
  <si>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</si>
  <si>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</si>
  <si>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</si>
  <si>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</si>
  <si>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</si>
  <si>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</si>
  <si>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</si>
  <si>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</si>
  <si>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</si>
  <si>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</si>
  <si>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</si>
  <si>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</si>
  <si>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</si>
  <si>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</si>
  <si>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</si>
  <si>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</si>
  <si>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</si>
  <si>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</si>
  <si>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</si>
  <si>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</si>
  <si>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</si>
  <si>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</si>
  <si>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</si>
  <si>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</si>
  <si>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</si>
  <si>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</si>
  <si>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</si>
  <si>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</si>
  <si>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</si>
  <si>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</si>
  <si>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</si>
  <si>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</si>
  <si>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</si>
  <si>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</si>
  <si>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</si>
  <si>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</si>
  <si>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</si>
  <si>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</si>
  <si>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</si>
  <si>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</si>
  <si>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</si>
  <si>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</si>
  <si>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</si>
  <si>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</si>
  <si>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</si>
  <si>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</si>
  <si>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</si>
  <si>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</si>
  <si>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</si>
  <si>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</si>
  <si>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</si>
  <si>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</si>
  <si>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</si>
  <si>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</si>
  <si>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</si>
  <si>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</si>
  <si>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</si>
  <si>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</si>
  <si>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</si>
  <si>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</si>
  <si>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</si>
  <si>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</si>
  <si>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</si>
  <si>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</si>
  <si>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</si>
  <si>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</si>
  <si>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</si>
  <si>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</si>
  <si>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</si>
  <si>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</si>
  <si>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</si>
  <si>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</si>
  <si>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</si>
  <si>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</si>
  <si>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</si>
  <si>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</si>
  <si>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</si>
  <si>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</si>
  <si>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(kg)</t>
  </si>
  <si>
    <t>Aft stays or sets of stays</t>
  </si>
  <si>
    <t>FinLead</t>
  </si>
  <si>
    <t>AftRigging</t>
  </si>
  <si>
    <t>new 2017</t>
  </si>
  <si>
    <t>Rule Authorities enter your local details</t>
  </si>
  <si>
    <t>SS</t>
  </si>
  <si>
    <t>sweepback</t>
  </si>
  <si>
    <t>D62</t>
  </si>
  <si>
    <t>Yes or No</t>
  </si>
  <si>
    <t>1 = yes, 0 = no or blank</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</si>
  <si>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</si>
  <si>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</si>
  <si>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</si>
  <si>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</si>
  <si>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</si>
  <si>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</si>
  <si>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</si>
  <si>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</si>
  <si>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</si>
  <si>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</si>
  <si>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</si>
  <si>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</si>
  <si>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</si>
  <si>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</si>
  <si>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</si>
  <si>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</si>
  <si>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</si>
  <si>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</si>
  <si>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</si>
  <si>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</si>
  <si>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</si>
  <si>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</si>
  <si>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</si>
  <si>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</si>
  <si>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</si>
  <si>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</si>
  <si>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</si>
  <si>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</si>
  <si>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</si>
  <si>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</si>
  <si>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</si>
  <si>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</si>
  <si>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</si>
  <si>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</si>
  <si>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</si>
  <si>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</si>
  <si>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</si>
  <si>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</si>
  <si>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</si>
  <si>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</si>
  <si>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</si>
  <si>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</si>
  <si>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</si>
  <si>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</si>
  <si>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</si>
  <si>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</si>
  <si>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</si>
  <si>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</si>
  <si>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</si>
  <si>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</si>
  <si>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</si>
  <si>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</si>
  <si>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</si>
  <si>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</si>
  <si>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</si>
  <si>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</si>
  <si>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</si>
  <si>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</si>
  <si>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</si>
  <si>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</si>
  <si>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</si>
  <si>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</si>
  <si>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</si>
  <si>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</si>
  <si>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</si>
  <si>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</si>
  <si>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</si>
  <si>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</si>
  <si>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</si>
  <si>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</si>
  <si>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</si>
  <si>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</si>
  <si>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</si>
  <si>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</si>
  <si>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</si>
  <si>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</si>
  <si>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</si>
  <si>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</si>
  <si>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</si>
  <si>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</si>
  <si>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</si>
  <si>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</si>
  <si>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</si>
  <si>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</si>
  <si>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</si>
  <si>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</si>
  <si>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</si>
  <si>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</si>
  <si>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</si>
  <si>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</si>
  <si>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</si>
  <si>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</si>
  <si>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</si>
  <si>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</si>
  <si>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</si>
  <si>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</si>
  <si>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</si>
  <si>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</si>
  <si>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</si>
  <si>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</si>
  <si>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</si>
  <si>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</si>
  <si>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</si>
  <si>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</si>
  <si>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</si>
  <si>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</si>
  <si>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</si>
  <si>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</si>
  <si>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</si>
  <si>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</si>
  <si>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</si>
  <si>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</si>
  <si>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</si>
  <si>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</si>
  <si>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</si>
  <si>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</si>
  <si>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</si>
  <si>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</si>
  <si>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</si>
  <si>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</si>
  <si>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</si>
  <si>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</si>
  <si>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</si>
  <si>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</si>
  <si>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</si>
  <si>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 xml:space="preserve">**Note bulb weight definition changed in 2020 </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</si>
  <si>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</si>
  <si>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</si>
  <si>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</si>
  <si>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</si>
  <si>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</si>
  <si>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</si>
  <si>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</si>
  <si>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</si>
  <si>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Address </t>
    </r>
    <r>
      <rPr>
        <sz val="10"/>
        <color indexed="10"/>
        <rFont val="Arial"/>
        <family val="2"/>
      </rPr>
      <t>IF CHANGED</t>
    </r>
  </si>
  <si>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</si>
  <si>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</si>
  <si>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</si>
  <si>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</si>
  <si>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</si>
  <si>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</si>
  <si>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</si>
  <si>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</si>
  <si>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</si>
  <si>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</si>
  <si>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</si>
  <si>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</si>
  <si>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</si>
  <si>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</si>
  <si>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</si>
  <si>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</si>
  <si>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</si>
  <si>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</si>
  <si>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</si>
  <si>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</si>
  <si>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</si>
  <si>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</si>
  <si>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</si>
  <si>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</si>
  <si>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</si>
  <si>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</si>
  <si>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</si>
  <si>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</si>
  <si>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</si>
  <si>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</si>
  <si>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</si>
  <si>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</si>
  <si>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</si>
  <si>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</si>
  <si>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</si>
  <si>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</si>
  <si>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</si>
  <si>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</si>
  <si>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</si>
  <si>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</si>
  <si>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</si>
  <si>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</si>
  <si>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</si>
  <si>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</si>
  <si>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</si>
  <si>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</si>
  <si>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</si>
  <si>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</si>
  <si>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</si>
  <si>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</si>
  <si>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</si>
  <si>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</si>
  <si>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A</t>
  </si>
  <si>
    <r>
      <t xml:space="preserve">Owner </t>
    </r>
    <r>
      <rPr>
        <b/>
        <sz val="10"/>
        <color indexed="10"/>
        <rFont val="Arial"/>
        <family val="2"/>
      </rPr>
      <t>IF CHANGED</t>
    </r>
  </si>
  <si>
    <t>Amendment</t>
  </si>
  <si>
    <t>Must be a current valid certificate</t>
  </si>
  <si>
    <t>Rereg:</t>
  </si>
  <si>
    <t>Material in keel fin per rule 19.6</t>
  </si>
  <si>
    <r>
      <rPr>
        <b/>
        <i/>
        <sz val="9"/>
        <rFont val="Arial"/>
        <family val="2"/>
      </rPr>
      <t>Select major changes below if applicable.</t>
    </r>
    <r>
      <rPr>
        <i/>
        <sz val="9"/>
        <rFont val="Arial"/>
        <family val="2"/>
      </rPr>
      <t xml:space="preserve"> The Rating Office will require drawings and/or photos as appropriate and details of materials and may request further information before issuing the certificate. </t>
    </r>
    <r>
      <rPr>
        <b/>
        <i/>
        <sz val="9"/>
        <rFont val="Arial"/>
        <family val="2"/>
      </rPr>
      <t>To avoid delays please supply as much information as possible at the time of application.</t>
    </r>
  </si>
  <si>
    <t xml:space="preserve">*If Boat Weight has changed significantly, please give the reasons. </t>
  </si>
  <si>
    <t>Tick ONLY if LH changed / remeasured</t>
  </si>
  <si>
    <r>
      <t xml:space="preserve">IRC Amendment
</t>
    </r>
    <r>
      <rPr>
        <sz val="12"/>
        <rFont val="Arial"/>
        <family val="2"/>
      </rPr>
      <t>Includes change of ownership if applicable (IRC rule 8.8)</t>
    </r>
  </si>
  <si>
    <t>Sail ID: IHC # or other identifier</t>
  </si>
  <si>
    <t>HeadsailIHC</t>
  </si>
  <si>
    <t>MainIHC</t>
  </si>
  <si>
    <t>SpinIHC</t>
  </si>
  <si>
    <t>AsymSpinIHC</t>
  </si>
  <si>
    <t>MizzenIHC</t>
  </si>
  <si>
    <t>FlyingHeadsailIHC</t>
  </si>
  <si>
    <t>added 2025</t>
  </si>
  <si>
    <t>No. of headsails carried</t>
  </si>
  <si>
    <t>No. of spinnakers carried</t>
  </si>
  <si>
    <t>No. of flying headsails carried</t>
  </si>
  <si>
    <t>v.250611 sail ID import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</si>
</sst>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8"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u/>
      <sz val="9"/>
      <color indexed="12"/>
      <name val="Arial"/>
      <family val="2"/>
    </font>
    <font>
      <i/>
      <sz val="9"/>
      <color indexed="62"/>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
      <b/>
      <i/>
      <sz val="9"/>
      <name val="Arial"/>
      <family val="2"/>
    </font>
    <font>
      <sz val="12"/>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9"/>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69">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1"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2" fillId="0" borderId="0" xfId="0" applyFont="1"/>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3"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4" fillId="0" borderId="0" xfId="0" applyFont="1" applyAlignment="1">
      <alignment horizontal="left" vertical="center" wrapText="1"/>
    </xf>
    <xf numFmtId="0" fontId="44"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5"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2" fillId="0" borderId="0" xfId="0" applyFont="1" applyAlignment="1">
      <alignment horizontal="left" vertical="center" wrapText="1"/>
    </xf>
    <xf numFmtId="0" fontId="44" fillId="2" borderId="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3"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2"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0" fillId="4" borderId="0" xfId="0" applyFill="1"/>
    <xf numFmtId="0" fontId="16" fillId="4" borderId="0" xfId="0" applyFont="1" applyFill="1" applyAlignment="1">
      <alignment horizontal="left"/>
    </xf>
    <xf numFmtId="0" fontId="6" fillId="4" borderId="0" xfId="0" applyFont="1" applyFill="1" applyAlignment="1">
      <alignment horizont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6"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5" borderId="0" xfId="0" applyFill="1"/>
    <xf numFmtId="0" fontId="16" fillId="5" borderId="0" xfId="0" applyFont="1" applyFill="1"/>
    <xf numFmtId="0" fontId="0" fillId="5" borderId="8" xfId="0" applyFill="1" applyBorder="1" applyAlignment="1">
      <alignment horizontal="left"/>
    </xf>
    <xf numFmtId="0" fontId="10" fillId="5" borderId="10" xfId="0" applyFont="1" applyFill="1" applyBorder="1" applyAlignment="1">
      <alignment horizontal="center"/>
    </xf>
    <xf numFmtId="0" fontId="30" fillId="5" borderId="10" xfId="0" applyFont="1" applyFill="1" applyBorder="1" applyAlignment="1">
      <alignment horizontal="center"/>
    </xf>
    <xf numFmtId="0" fontId="16" fillId="5" borderId="0" xfId="0" applyFont="1" applyFill="1" applyAlignment="1">
      <alignment horizontal="left" vertical="center"/>
    </xf>
    <xf numFmtId="0" fontId="5" fillId="5" borderId="0" xfId="0" applyFont="1" applyFill="1" applyAlignment="1">
      <alignment horizontal="left" vertical="center"/>
    </xf>
    <xf numFmtId="0" fontId="4" fillId="5"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0"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2" fillId="0" borderId="25"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5" fillId="0" borderId="0" xfId="0" applyFont="1" applyAlignment="1">
      <alignment horizontal="center"/>
    </xf>
    <xf numFmtId="0" fontId="19" fillId="0" borderId="0" xfId="0" applyFont="1" applyAlignment="1">
      <alignment horizontal="right" vertical="center"/>
    </xf>
    <xf numFmtId="2" fontId="42" fillId="0" borderId="0" xfId="0" applyNumberFormat="1" applyFont="1" applyAlignment="1">
      <alignment horizontal="center" vertical="center"/>
    </xf>
    <xf numFmtId="0" fontId="45" fillId="0" borderId="0" xfId="1" applyFont="1" applyFill="1" applyBorder="1" applyAlignment="1" applyProtection="1">
      <alignment horizontal="left" vertical="center"/>
    </xf>
    <xf numFmtId="0" fontId="1" fillId="0" borderId="0" xfId="0" applyFont="1" applyAlignment="1">
      <alignment horizontal="left" vertical="center"/>
    </xf>
    <xf numFmtId="0" fontId="53" fillId="0" borderId="0" xfId="0" applyFont="1"/>
    <xf numFmtId="0" fontId="54" fillId="0" borderId="0" xfId="0" applyFont="1" applyProtection="1">
      <protection locked="0"/>
    </xf>
    <xf numFmtId="0" fontId="53"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0" xfId="0" applyFont="1"/>
    <xf numFmtId="0" fontId="54" fillId="0" borderId="7" xfId="0" applyFont="1" applyBorder="1" applyProtection="1">
      <protection locked="0"/>
    </xf>
    <xf numFmtId="0" fontId="55" fillId="0" borderId="12" xfId="0" applyFont="1" applyBorder="1" applyAlignment="1" applyProtection="1">
      <alignment vertical="center" wrapText="1"/>
      <protection locked="0"/>
    </xf>
    <xf numFmtId="0" fontId="53" fillId="0" borderId="0" xfId="0" applyFont="1" applyAlignment="1" applyProtection="1">
      <alignment wrapText="1"/>
      <protection locked="0"/>
    </xf>
    <xf numFmtId="0" fontId="42"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2" fontId="7" fillId="0" borderId="0" xfId="0" applyNumberFormat="1" applyFont="1" applyAlignment="1">
      <alignment horizontal="left"/>
    </xf>
    <xf numFmtId="0" fontId="1" fillId="0" borderId="0" xfId="0" applyFont="1" applyAlignment="1">
      <alignment wrapText="1"/>
    </xf>
    <xf numFmtId="0" fontId="55" fillId="8"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4" fillId="0" borderId="0" xfId="0" applyFont="1" applyAlignment="1">
      <alignment vertical="center"/>
    </xf>
    <xf numFmtId="0" fontId="0" fillId="4" borderId="3" xfId="0" applyFill="1" applyBorder="1" applyAlignment="1">
      <alignment vertical="center"/>
    </xf>
    <xf numFmtId="0" fontId="0" fillId="4" borderId="0" xfId="0" applyFill="1" applyAlignment="1">
      <alignment vertical="center"/>
    </xf>
    <xf numFmtId="0" fontId="2" fillId="0" borderId="26" xfId="0" applyFont="1" applyBorder="1" applyAlignment="1">
      <alignment horizontal="center" vertical="center"/>
    </xf>
    <xf numFmtId="0" fontId="2" fillId="0" borderId="27" xfId="0" applyFont="1" applyBorder="1" applyAlignment="1">
      <alignment vertical="center"/>
    </xf>
    <xf numFmtId="0" fontId="0" fillId="3" borderId="7" xfId="0" applyFill="1" applyBorder="1" applyAlignment="1" applyProtection="1">
      <alignment horizontal="center" vertical="center"/>
      <protection locked="0"/>
    </xf>
    <xf numFmtId="0" fontId="7" fillId="0" borderId="0" xfId="0" applyFont="1" applyAlignment="1">
      <alignment vertical="center" wrapText="1"/>
    </xf>
    <xf numFmtId="49" fontId="45" fillId="0" borderId="0" xfId="0" applyNumberFormat="1" applyFont="1"/>
    <xf numFmtId="0" fontId="16" fillId="0" borderId="0" xfId="0" applyFont="1" applyAlignment="1">
      <alignment horizontal="left" vertical="center"/>
    </xf>
    <xf numFmtId="2" fontId="0" fillId="0" borderId="9" xfId="0" applyNumberFormat="1" applyBorder="1" applyAlignment="1" applyProtection="1">
      <alignment horizontal="center"/>
      <protection locked="0"/>
    </xf>
    <xf numFmtId="0" fontId="11" fillId="0" borderId="9" xfId="0" applyFont="1" applyBorder="1" applyAlignment="1">
      <alignment horizontal="center"/>
    </xf>
    <xf numFmtId="0" fontId="46" fillId="2" borderId="7" xfId="0" applyFont="1" applyFill="1" applyBorder="1" applyAlignment="1" applyProtection="1">
      <alignment horizontal="left"/>
      <protection locked="0"/>
    </xf>
    <xf numFmtId="0" fontId="46" fillId="2" borderId="11" xfId="0" applyFont="1" applyFill="1" applyBorder="1" applyAlignment="1" applyProtection="1">
      <alignment horizontal="left"/>
      <protection locked="0"/>
    </xf>
    <xf numFmtId="49" fontId="2" fillId="0" borderId="0" xfId="0" applyNumberFormat="1" applyFont="1" applyAlignment="1">
      <alignment horizontal="left" vertical="center"/>
    </xf>
    <xf numFmtId="0" fontId="50" fillId="0" borderId="0" xfId="0" applyFont="1" applyAlignment="1">
      <alignment horizontal="left" vertical="center"/>
    </xf>
    <xf numFmtId="0" fontId="50" fillId="0" borderId="4" xfId="0" applyFont="1" applyBorder="1" applyAlignment="1">
      <alignment horizontal="left" vertical="center"/>
    </xf>
    <xf numFmtId="0" fontId="7" fillId="0" borderId="0" xfId="0" applyFont="1"/>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3" xfId="0" applyFont="1" applyBorder="1" applyAlignment="1">
      <alignment vertical="top" wrapText="1"/>
    </xf>
    <xf numFmtId="0" fontId="11" fillId="0" borderId="0" xfId="0" applyFont="1" applyAlignment="1">
      <alignment vertical="top" wrapText="1"/>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4" fillId="0" borderId="0" xfId="0" applyFont="1" applyAlignment="1">
      <alignment vertical="top" wrapText="1"/>
    </xf>
    <xf numFmtId="49" fontId="45" fillId="0" borderId="0" xfId="0" applyNumberFormat="1" applyFont="1"/>
    <xf numFmtId="0" fontId="5" fillId="0" borderId="9" xfId="0" applyFont="1" applyBorder="1" applyAlignment="1" applyProtection="1">
      <alignment horizontal="left" vertical="center" wrapText="1"/>
      <protection locked="0"/>
    </xf>
    <xf numFmtId="0" fontId="31" fillId="4" borderId="0" xfId="0" applyFont="1" applyFill="1" applyAlignment="1">
      <alignment horizontal="center" vertical="center"/>
    </xf>
    <xf numFmtId="0" fontId="5" fillId="7" borderId="14" xfId="0" applyFont="1" applyFill="1" applyBorder="1" applyAlignment="1">
      <alignment horizontal="left" vertical="center"/>
    </xf>
    <xf numFmtId="0" fontId="5" fillId="7" borderId="10" xfId="0" applyFont="1" applyFill="1" applyBorder="1" applyAlignment="1">
      <alignment horizontal="left" vertical="center"/>
    </xf>
    <xf numFmtId="0" fontId="5" fillId="7"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5" fillId="2" borderId="5" xfId="0" applyNumberFormat="1" applyFont="1" applyFill="1" applyBorder="1" applyAlignment="1" applyProtection="1">
      <alignment horizontal="left"/>
      <protection locked="0"/>
    </xf>
    <xf numFmtId="49" fontId="5" fillId="2" borderId="8"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0" fontId="45" fillId="0" borderId="0" xfId="0" applyFont="1" applyAlignment="1">
      <alignment horizontal="left" vertical="center" wrapText="1"/>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5" fillId="2" borderId="1" xfId="0" applyNumberFormat="1" applyFont="1" applyFill="1" applyBorder="1" applyAlignment="1" applyProtection="1">
      <alignment horizontal="left"/>
      <protection locked="0"/>
    </xf>
    <xf numFmtId="49" fontId="0" fillId="2" borderId="9"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39" fillId="4" borderId="9" xfId="0" applyFont="1" applyFill="1" applyBorder="1" applyAlignment="1">
      <alignment horizontal="center" vertical="center"/>
    </xf>
    <xf numFmtId="0" fontId="39" fillId="4" borderId="0" xfId="0" applyFont="1" applyFill="1" applyAlignment="1">
      <alignment horizontal="center" vertical="center"/>
    </xf>
    <xf numFmtId="0" fontId="32" fillId="4"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4" borderId="0" xfId="0" applyFont="1" applyFill="1" applyAlignment="1">
      <alignment horizontal="center" vertical="center"/>
    </xf>
    <xf numFmtId="0" fontId="2" fillId="0" borderId="0" xfId="0" applyFont="1" applyAlignment="1">
      <alignment horizontal="left" vertical="center" wrapText="1"/>
    </xf>
    <xf numFmtId="0" fontId="11" fillId="2" borderId="1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7" fillId="2" borderId="3" xfId="0" applyFont="1" applyFill="1" applyBorder="1"/>
    <xf numFmtId="0" fontId="7" fillId="2" borderId="0" xfId="0" applyFont="1" applyFill="1"/>
    <xf numFmtId="0" fontId="7" fillId="2" borderId="4" xfId="0" applyFont="1" applyFill="1" applyBorder="1"/>
    <xf numFmtId="0" fontId="2" fillId="0" borderId="0" xfId="0" applyFont="1" applyAlignment="1">
      <alignment horizontal="center" vertical="center" wrapText="1"/>
    </xf>
    <xf numFmtId="0" fontId="42"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5" fillId="2" borderId="7" xfId="0" applyFont="1" applyFill="1" applyBorder="1" applyAlignment="1" applyProtection="1">
      <alignment horizontal="left" vertical="center"/>
      <protection locked="0"/>
    </xf>
    <xf numFmtId="0" fontId="5" fillId="0" borderId="0" xfId="0" applyFont="1" applyAlignment="1" applyProtection="1">
      <alignment horizontal="left" vertical="center" wrapText="1"/>
      <protection locked="0"/>
    </xf>
    <xf numFmtId="0" fontId="42" fillId="0" borderId="0" xfId="0" applyFont="1" applyAlignment="1">
      <alignment horizontal="left" vertical="center" wrapText="1"/>
    </xf>
    <xf numFmtId="0" fontId="5" fillId="0" borderId="0" xfId="0" applyFont="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5" fillId="0" borderId="3" xfId="0" applyFont="1" applyBorder="1"/>
    <xf numFmtId="0" fontId="45" fillId="0" borderId="0" xfId="0" applyFont="1"/>
    <xf numFmtId="0" fontId="7" fillId="0" borderId="3" xfId="0" applyFont="1" applyBorder="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5"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wrapText="1"/>
    </xf>
    <xf numFmtId="0" fontId="10" fillId="0" borderId="0" xfId="0" applyFont="1"/>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5" fillId="0" borderId="0" xfId="0" applyFont="1" applyAlignment="1">
      <alignment horizontal="right"/>
    </xf>
    <xf numFmtId="0" fontId="2" fillId="0" borderId="0" xfId="0" applyFont="1" applyAlignment="1">
      <alignment horizontal="center" wrapText="1"/>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36" fillId="0" borderId="0" xfId="1" applyFont="1" applyBorder="1" applyAlignment="1" applyProtection="1">
      <alignment horizontal="left" vertical="center" wrapText="1"/>
      <protection locked="0"/>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5" fillId="6" borderId="7" xfId="0" applyFont="1" applyFill="1" applyBorder="1" applyAlignment="1" applyProtection="1">
      <alignment horizontal="left"/>
      <protection locked="0"/>
    </xf>
    <xf numFmtId="49" fontId="5" fillId="2" borderId="28" xfId="0" applyNumberFormat="1" applyFont="1" applyFill="1" applyBorder="1" applyAlignment="1" applyProtection="1">
      <alignment horizontal="left"/>
      <protection locked="0"/>
    </xf>
    <xf numFmtId="49" fontId="5" fillId="2" borderId="29" xfId="0" applyNumberFormat="1" applyFont="1" applyFill="1" applyBorder="1" applyAlignment="1" applyProtection="1">
      <alignment horizontal="left"/>
      <protection locked="0"/>
    </xf>
    <xf numFmtId="49" fontId="5" fillId="2" borderId="30" xfId="0" applyNumberFormat="1" applyFont="1" applyFill="1" applyBorder="1" applyAlignment="1" applyProtection="1">
      <alignment horizontal="left"/>
      <protection locked="0"/>
    </xf>
    <xf numFmtId="0" fontId="44" fillId="0" borderId="0" xfId="0" applyFont="1" applyAlignment="1">
      <alignment horizontal="right"/>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5" fillId="0" borderId="4" xfId="0" applyFont="1" applyBorder="1" applyAlignment="1">
      <alignment horizontal="right"/>
    </xf>
    <xf numFmtId="0" fontId="5" fillId="0" borderId="0" xfId="0" applyFont="1" applyAlignment="1">
      <alignment horizont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50" fillId="2" borderId="14" xfId="0" applyFont="1" applyFill="1" applyBorder="1" applyAlignment="1">
      <alignment vertical="center"/>
    </xf>
    <xf numFmtId="0" fontId="50" fillId="2" borderId="10" xfId="0" applyFont="1" applyFill="1" applyBorder="1" applyAlignment="1">
      <alignment vertical="center"/>
    </xf>
    <xf numFmtId="0" fontId="50" fillId="2" borderId="13" xfId="0" applyFont="1" applyFill="1" applyBorder="1" applyAlignment="1">
      <alignment vertical="center"/>
    </xf>
    <xf numFmtId="0" fontId="35" fillId="0" borderId="0" xfId="0" applyFont="1" applyAlignment="1">
      <alignment horizontal="left" vertical="top" wrapText="1"/>
    </xf>
    <xf numFmtId="0" fontId="47" fillId="0" borderId="0" xfId="0" applyFont="1" applyAlignment="1">
      <alignment horizontal="left" vertical="top" wrapText="1"/>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right"/>
    </xf>
    <xf numFmtId="0" fontId="1" fillId="0" borderId="4" xfId="0" applyFont="1" applyBorder="1" applyAlignment="1">
      <alignment horizontal="right"/>
    </xf>
    <xf numFmtId="0" fontId="42" fillId="0" borderId="3" xfId="0" applyFont="1" applyBorder="1" applyAlignment="1">
      <alignment horizontal="left" vertical="center"/>
    </xf>
    <xf numFmtId="0" fontId="42" fillId="0" borderId="0" xfId="0" applyFont="1" applyAlignment="1">
      <alignment horizontal="left" vertical="center"/>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80" lockText="1" noThreeD="1"/>
</file>

<file path=xl/ctrlProps/ctrlProp10.xml><?xml version="1.0" encoding="utf-8"?>
<formControlPr xmlns="http://schemas.microsoft.com/office/spreadsheetml/2009/9/main" objectType="CheckBox" fmlaLink="$C$208" lockText="1" noThreeD="1"/>
</file>

<file path=xl/ctrlProps/ctrlProp11.xml><?xml version="1.0" encoding="utf-8"?>
<formControlPr xmlns="http://schemas.microsoft.com/office/spreadsheetml/2009/9/main" objectType="CheckBox" fmlaLink="$C$209" lockText="1" noThreeD="1"/>
</file>

<file path=xl/ctrlProps/ctrlProp12.xml><?xml version="1.0" encoding="utf-8"?>
<formControlPr xmlns="http://schemas.microsoft.com/office/spreadsheetml/2009/9/main" objectType="CheckBox" fmlaLink="$C$210" lockText="1" noThreeD="1"/>
</file>

<file path=xl/ctrlProps/ctrlProp13.xml><?xml version="1.0" encoding="utf-8"?>
<formControlPr xmlns="http://schemas.microsoft.com/office/spreadsheetml/2009/9/main" objectType="CheckBox" fmlaLink="$C$212" lockText="1" noThreeD="1"/>
</file>

<file path=xl/ctrlProps/ctrlProp14.xml><?xml version="1.0" encoding="utf-8"?>
<formControlPr xmlns="http://schemas.microsoft.com/office/spreadsheetml/2009/9/main" objectType="CheckBox" fmlaLink="$C$214" lockText="1" noThreeD="1"/>
</file>

<file path=xl/ctrlProps/ctrlProp15.xml><?xml version="1.0" encoding="utf-8"?>
<formControlPr xmlns="http://schemas.microsoft.com/office/spreadsheetml/2009/9/main" objectType="CheckBox" fmlaLink="$C$211" lockText="1" noThreeD="1"/>
</file>

<file path=xl/ctrlProps/ctrlProp16.xml><?xml version="1.0" encoding="utf-8"?>
<formControlPr xmlns="http://schemas.microsoft.com/office/spreadsheetml/2009/9/main" objectType="CheckBox" fmlaLink="$C$213" lockText="1" noThreeD="1"/>
</file>

<file path=xl/ctrlProps/ctrlProp17.xml><?xml version="1.0" encoding="utf-8"?>
<formControlPr xmlns="http://schemas.microsoft.com/office/spreadsheetml/2009/9/main" objectType="Drop" dropLines="5" dropStyle="combo" dx="25" fmlaLink="$C$250" fmlaRange="$D$250:$D$254" noThreeD="1" sel="1" val="0"/>
</file>

<file path=xl/ctrlProps/ctrlProp18.xml><?xml version="1.0" encoding="utf-8"?>
<formControlPr xmlns="http://schemas.microsoft.com/office/spreadsheetml/2009/9/main" objectType="Drop" dropLines="3" dropStyle="combo" dx="25" fmlaLink="$C$261" fmlaRange="$D$261:$D$263" noThreeD="1" sel="1" val="0"/>
</file>

<file path=xl/ctrlProps/ctrlProp19.xml><?xml version="1.0" encoding="utf-8"?>
<formControlPr xmlns="http://schemas.microsoft.com/office/spreadsheetml/2009/9/main" objectType="Drop" dropLines="5" dropStyle="combo" dx="25" fmlaLink="$C$256" fmlaRange="$D$256:$D$260" noThreeD="1" sel="1" val="0"/>
</file>

<file path=xl/ctrlProps/ctrlProp2.xml><?xml version="1.0" encoding="utf-8"?>
<formControlPr xmlns="http://schemas.microsoft.com/office/spreadsheetml/2009/9/main" objectType="CheckBox" fmlaLink="$D$183" lockText="1" noThreeD="1"/>
</file>

<file path=xl/ctrlProps/ctrlProp20.xml><?xml version="1.0" encoding="utf-8"?>
<formControlPr xmlns="http://schemas.microsoft.com/office/spreadsheetml/2009/9/main" objectType="CheckBox" fmlaLink="$D$182" lockText="1" noThreeD="1"/>
</file>

<file path=xl/ctrlProps/ctrlProp21.xml><?xml version="1.0" encoding="utf-8"?>
<formControlPr xmlns="http://schemas.microsoft.com/office/spreadsheetml/2009/9/main" objectType="Drop" dropLines="3" dropStyle="combo" dx="25" fmlaLink="$C$246" fmlaRange="$D$246:$D$248" noThreeD="1" sel="1" val="0"/>
</file>

<file path=xl/ctrlProps/ctrlProp22.xml><?xml version="1.0" encoding="utf-8"?>
<formControlPr xmlns="http://schemas.microsoft.com/office/spreadsheetml/2009/9/main" objectType="Drop" dropLines="4" dropStyle="combo" dx="25" fmlaLink="$C$266" fmlaRange="$D$266:$D$269" noThreeD="1" sel="1" val="0"/>
</file>

<file path=xl/ctrlProps/ctrlProp3.xml><?xml version="1.0" encoding="utf-8"?>
<formControlPr xmlns="http://schemas.microsoft.com/office/spreadsheetml/2009/9/main" objectType="Drop" dropLines="6" dropStyle="combo" dx="25" fmlaLink="$C$194" fmlaRange="$D$187:$D$192" noThreeD="1" sel="1" val="0"/>
</file>

<file path=xl/ctrlProps/ctrlProp4.xml><?xml version="1.0" encoding="utf-8"?>
<formControlPr xmlns="http://schemas.microsoft.com/office/spreadsheetml/2009/9/main" objectType="Drop" dropLines="3" dropStyle="combo" dx="25" fmlaLink="$C$203" fmlaRange="$D$199:$D$201" noThreeD="1" sel="1" val="0"/>
</file>

<file path=xl/ctrlProps/ctrlProp5.xml><?xml version="1.0" encoding="utf-8"?>
<formControlPr xmlns="http://schemas.microsoft.com/office/spreadsheetml/2009/9/main" objectType="Drop" dropStyle="combo" dx="25" fmlaLink="$C$217" fmlaRange="$D$217:$D$224" noThreeD="1" sel="1" val="0"/>
</file>

<file path=xl/ctrlProps/ctrlProp6.xml><?xml version="1.0" encoding="utf-8"?>
<formControlPr xmlns="http://schemas.microsoft.com/office/spreadsheetml/2009/9/main" objectType="CheckBox" fmlaLink="$C$204" noThreeD="1"/>
</file>

<file path=xl/ctrlProps/ctrlProp7.xml><?xml version="1.0" encoding="utf-8"?>
<formControlPr xmlns="http://schemas.microsoft.com/office/spreadsheetml/2009/9/main" objectType="CheckBox" fmlaLink="$C$205" noThreeD="1"/>
</file>

<file path=xl/ctrlProps/ctrlProp8.xml><?xml version="1.0" encoding="utf-8"?>
<formControlPr xmlns="http://schemas.microsoft.com/office/spreadsheetml/2009/9/main" objectType="Drop" dropLines="15" dropStyle="combo" dx="25" fmlaLink="$C$226" fmlaRange="$D$226:$D$240" noThreeD="1" sel="1" val="0"/>
</file>

<file path=xl/ctrlProps/ctrlProp9.xml><?xml version="1.0" encoding="utf-8"?>
<formControlPr xmlns="http://schemas.microsoft.com/office/spreadsheetml/2009/9/main" objectType="Drop" dropLines="3" dropStyle="combo" dx="25" fmlaLink="$C$242" fmlaRange="$D$242:$D$244"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34</xdr:row>
          <xdr:rowOff>69850</xdr:rowOff>
        </xdr:from>
        <xdr:to>
          <xdr:col>4</xdr:col>
          <xdr:colOff>336550</xdr:colOff>
          <xdr:row>36</xdr:row>
          <xdr:rowOff>82550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73</xdr:row>
          <xdr:rowOff>133350</xdr:rowOff>
        </xdr:from>
        <xdr:to>
          <xdr:col>4</xdr:col>
          <xdr:colOff>1333500</xdr:colOff>
          <xdr:row>75</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120650</xdr:rowOff>
        </xdr:from>
        <xdr:to>
          <xdr:col>4</xdr:col>
          <xdr:colOff>876300</xdr:colOff>
          <xdr:row>99</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0</xdr:rowOff>
        </xdr:from>
        <xdr:to>
          <xdr:col>5</xdr:col>
          <xdr:colOff>0</xdr:colOff>
          <xdr:row>84</xdr:row>
          <xdr:rowOff>184150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144</xdr:row>
          <xdr:rowOff>69850</xdr:rowOff>
        </xdr:from>
        <xdr:to>
          <xdr:col>4</xdr:col>
          <xdr:colOff>1143000</xdr:colOff>
          <xdr:row>146</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145</xdr:row>
          <xdr:rowOff>133350</xdr:rowOff>
        </xdr:from>
        <xdr:to>
          <xdr:col>4</xdr:col>
          <xdr:colOff>1143000</xdr:colOff>
          <xdr:row>147</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47</xdr:row>
          <xdr:rowOff>19050</xdr:rowOff>
        </xdr:from>
        <xdr:to>
          <xdr:col>4</xdr:col>
          <xdr:colOff>1327150</xdr:colOff>
          <xdr:row>47</xdr:row>
          <xdr:rowOff>203200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12700</xdr:rowOff>
        </xdr:from>
        <xdr:to>
          <xdr:col>4</xdr:col>
          <xdr:colOff>495300</xdr:colOff>
          <xdr:row>48</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38100</xdr:rowOff>
        </xdr:from>
        <xdr:to>
          <xdr:col>7</xdr:col>
          <xdr:colOff>412750</xdr:colOff>
          <xdr:row>34</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12700</xdr:rowOff>
        </xdr:from>
        <xdr:to>
          <xdr:col>7</xdr:col>
          <xdr:colOff>412750</xdr:colOff>
          <xdr:row>35</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12700</xdr:rowOff>
        </xdr:from>
        <xdr:to>
          <xdr:col>7</xdr:col>
          <xdr:colOff>412750</xdr:colOff>
          <xdr:row>36</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37</xdr:row>
          <xdr:rowOff>0</xdr:rowOff>
        </xdr:from>
        <xdr:to>
          <xdr:col>7</xdr:col>
          <xdr:colOff>419100</xdr:colOff>
          <xdr:row>38</xdr:row>
          <xdr:rowOff>69850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38</xdr:row>
          <xdr:rowOff>152400</xdr:rowOff>
        </xdr:from>
        <xdr:to>
          <xdr:col>7</xdr:col>
          <xdr:colOff>419100</xdr:colOff>
          <xdr:row>40</xdr:row>
          <xdr:rowOff>12700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6350</xdr:rowOff>
        </xdr:from>
        <xdr:to>
          <xdr:col>7</xdr:col>
          <xdr:colOff>412750</xdr:colOff>
          <xdr:row>37</xdr:row>
          <xdr:rowOff>69850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38</xdr:row>
          <xdr:rowOff>0</xdr:rowOff>
        </xdr:from>
        <xdr:to>
          <xdr:col>7</xdr:col>
          <xdr:colOff>571500</xdr:colOff>
          <xdr:row>39</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139700</xdr:rowOff>
        </xdr:from>
        <xdr:to>
          <xdr:col>5</xdr:col>
          <xdr:colOff>0</xdr:colOff>
          <xdr:row>83</xdr:row>
          <xdr:rowOff>165100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60</xdr:row>
          <xdr:rowOff>139700</xdr:rowOff>
        </xdr:from>
        <xdr:to>
          <xdr:col>4</xdr:col>
          <xdr:colOff>514350</xdr:colOff>
          <xdr:row>62</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55</xdr:row>
          <xdr:rowOff>139700</xdr:rowOff>
        </xdr:from>
        <xdr:to>
          <xdr:col>5</xdr:col>
          <xdr:colOff>50800</xdr:colOff>
          <xdr:row>57</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19</xdr:row>
          <xdr:rowOff>6350</xdr:rowOff>
        </xdr:from>
        <xdr:to>
          <xdr:col>6</xdr:col>
          <xdr:colOff>762000</xdr:colOff>
          <xdr:row>20</xdr:row>
          <xdr:rowOff>88900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77</xdr:row>
          <xdr:rowOff>101600</xdr:rowOff>
        </xdr:from>
        <xdr:to>
          <xdr:col>4</xdr:col>
          <xdr:colOff>1187450</xdr:colOff>
          <xdr:row>77</xdr:row>
          <xdr:rowOff>273050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5</xdr:col>
          <xdr:colOff>0</xdr:colOff>
          <xdr:row>85</xdr:row>
          <xdr:rowOff>184150</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ircrating.org/irc-rule/"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rcrating.org/images/stories/pdf/measurement/aft_rigging_jd3_16082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70"/>
  <sheetViews>
    <sheetView showGridLines="0" tabSelected="1" zoomScaleNormal="100" workbookViewId="0">
      <selection activeCell="D14" sqref="D14:F14"/>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255">
        <v>2025</v>
      </c>
      <c r="B1" s="255"/>
      <c r="C1" s="283" t="s">
        <v>356</v>
      </c>
      <c r="D1" s="284"/>
      <c r="E1" s="284"/>
      <c r="F1" s="284"/>
      <c r="G1" s="284"/>
      <c r="H1" s="281" t="s">
        <v>347</v>
      </c>
      <c r="I1" s="102"/>
      <c r="J1" s="215" t="s">
        <v>368</v>
      </c>
      <c r="K1" s="120"/>
      <c r="L1" s="120"/>
      <c r="M1" s="120"/>
      <c r="N1" s="120"/>
      <c r="O1" s="120"/>
      <c r="P1" s="68"/>
    </row>
    <row r="2" spans="1:16" ht="25" customHeight="1" x14ac:dyDescent="0.25">
      <c r="A2" s="255"/>
      <c r="B2" s="255"/>
      <c r="C2" s="285"/>
      <c r="D2" s="285"/>
      <c r="E2" s="285"/>
      <c r="F2" s="285"/>
      <c r="G2" s="285"/>
      <c r="H2" s="282"/>
    </row>
    <row r="3" spans="1:16" ht="15" customHeight="1" x14ac:dyDescent="0.25">
      <c r="A3" s="226"/>
      <c r="B3" s="63"/>
      <c r="C3" s="63"/>
      <c r="D3" s="238"/>
      <c r="E3" s="238"/>
      <c r="F3" s="238"/>
      <c r="G3" s="238"/>
      <c r="H3" s="282"/>
      <c r="I3" s="102"/>
    </row>
    <row r="4" spans="1:16" ht="15" customHeight="1" x14ac:dyDescent="0.25">
      <c r="A4" s="226"/>
      <c r="B4" s="65"/>
      <c r="C4" s="65"/>
      <c r="D4" s="299" t="s">
        <v>289</v>
      </c>
      <c r="E4" s="299"/>
      <c r="F4" s="299"/>
      <c r="G4" s="299"/>
      <c r="H4" s="65"/>
      <c r="I4" s="102"/>
      <c r="J4" s="187"/>
      <c r="K4" s="187"/>
      <c r="L4" s="187"/>
      <c r="M4" s="187"/>
      <c r="N4" s="187"/>
      <c r="O4" s="187"/>
    </row>
    <row r="5" spans="1:16" ht="15" customHeight="1" x14ac:dyDescent="0.3">
      <c r="A5" s="226"/>
      <c r="C5" s="67"/>
      <c r="D5" s="299"/>
      <c r="E5" s="299"/>
      <c r="F5" s="299"/>
      <c r="G5" s="299"/>
      <c r="H5" s="191"/>
      <c r="I5" s="112"/>
      <c r="J5" s="112"/>
      <c r="K5" s="111"/>
      <c r="L5" s="111"/>
    </row>
    <row r="6" spans="1:16" ht="15" customHeight="1" x14ac:dyDescent="0.25">
      <c r="A6" s="226"/>
      <c r="B6" s="65"/>
      <c r="C6" s="65"/>
      <c r="D6" s="299"/>
      <c r="E6" s="299"/>
      <c r="F6" s="299"/>
      <c r="G6" s="299"/>
      <c r="H6" s="191"/>
    </row>
    <row r="7" spans="1:16" ht="15" customHeight="1" x14ac:dyDescent="0.3">
      <c r="A7" s="226"/>
      <c r="D7" s="114"/>
      <c r="E7" s="189" t="s">
        <v>331</v>
      </c>
      <c r="F7" s="61"/>
      <c r="G7" s="106"/>
      <c r="H7" s="63"/>
      <c r="I7" s="69"/>
      <c r="J7" s="188"/>
      <c r="K7" s="187"/>
      <c r="L7" s="187"/>
      <c r="M7" s="187"/>
      <c r="N7" s="187"/>
      <c r="O7" s="187"/>
    </row>
    <row r="8" spans="1:16" ht="18" customHeight="1" thickBot="1" x14ac:dyDescent="0.3">
      <c r="A8" s="227"/>
      <c r="B8" s="62"/>
      <c r="C8" s="62"/>
      <c r="E8" s="19"/>
      <c r="I8" s="300" t="s">
        <v>320</v>
      </c>
      <c r="J8" s="300"/>
      <c r="K8" s="106"/>
      <c r="L8" s="106"/>
      <c r="M8" s="106"/>
      <c r="N8" s="106"/>
      <c r="O8" s="106"/>
    </row>
    <row r="9" spans="1:16" ht="17.25" customHeight="1" thickTop="1" thickBot="1" x14ac:dyDescent="0.3">
      <c r="A9" s="163"/>
      <c r="B9" s="42"/>
      <c r="C9" s="256" t="s">
        <v>125</v>
      </c>
      <c r="D9" s="257"/>
      <c r="E9" s="257"/>
      <c r="F9" s="257"/>
      <c r="G9" s="257"/>
      <c r="H9" s="258"/>
      <c r="I9" s="192" t="s">
        <v>290</v>
      </c>
      <c r="J9" s="193">
        <f>D170</f>
        <v>0</v>
      </c>
      <c r="K9" s="106"/>
      <c r="L9" s="106"/>
      <c r="M9" s="106"/>
      <c r="N9" s="106"/>
      <c r="O9" s="106"/>
    </row>
    <row r="10" spans="1:16" ht="17.25" customHeight="1" thickTop="1" x14ac:dyDescent="0.25">
      <c r="A10" s="163"/>
      <c r="B10" s="42"/>
      <c r="C10" s="353" t="s">
        <v>321</v>
      </c>
      <c r="D10" s="354"/>
      <c r="E10" s="303"/>
      <c r="F10" s="303"/>
      <c r="G10" s="303"/>
      <c r="H10" s="303"/>
      <c r="I10" s="201"/>
      <c r="J10" s="202"/>
      <c r="K10" s="106"/>
      <c r="L10" s="106"/>
      <c r="M10" s="106"/>
      <c r="N10" s="106"/>
      <c r="O10" s="106"/>
    </row>
    <row r="11" spans="1:16" ht="17.25" customHeight="1" x14ac:dyDescent="0.25">
      <c r="A11" s="163"/>
      <c r="B11" s="42"/>
      <c r="C11" s="347" t="s">
        <v>322</v>
      </c>
      <c r="D11" s="348"/>
      <c r="E11" s="348"/>
      <c r="F11" s="348"/>
      <c r="G11" s="348"/>
      <c r="H11" s="349"/>
      <c r="I11" s="201"/>
      <c r="J11" s="202"/>
      <c r="K11" s="106"/>
      <c r="L11" s="106"/>
      <c r="M11" s="106"/>
      <c r="N11" s="106"/>
      <c r="O11" s="106"/>
    </row>
    <row r="12" spans="1:16" ht="17.25" customHeight="1" x14ac:dyDescent="0.25">
      <c r="A12" s="163"/>
      <c r="B12" s="42"/>
      <c r="C12" s="350"/>
      <c r="D12" s="351"/>
      <c r="E12" s="351"/>
      <c r="F12" s="351"/>
      <c r="G12" s="351"/>
      <c r="H12" s="352"/>
      <c r="I12" s="201"/>
      <c r="J12" s="202"/>
      <c r="K12" s="106"/>
      <c r="L12" s="106"/>
      <c r="M12" s="106"/>
      <c r="N12" s="106"/>
      <c r="O12" s="106"/>
    </row>
    <row r="13" spans="1:16" ht="12.75" customHeight="1" x14ac:dyDescent="0.3">
      <c r="A13" s="163"/>
      <c r="B13" s="42"/>
      <c r="I13" s="105"/>
      <c r="J13" s="76"/>
      <c r="K13" s="76"/>
      <c r="L13" s="76"/>
      <c r="M13" s="76"/>
      <c r="N13" s="76"/>
      <c r="O13" s="76"/>
    </row>
    <row r="14" spans="1:16" ht="15" customHeight="1" x14ac:dyDescent="0.25">
      <c r="A14" s="163"/>
      <c r="B14" s="42"/>
      <c r="C14" s="91" t="s">
        <v>140</v>
      </c>
      <c r="D14" s="301"/>
      <c r="E14" s="302"/>
      <c r="F14" s="302"/>
      <c r="G14" s="185" t="s">
        <v>283</v>
      </c>
      <c r="I14" s="337"/>
      <c r="J14" s="337"/>
      <c r="K14" s="91"/>
      <c r="L14" s="91"/>
      <c r="M14" s="91"/>
      <c r="N14" s="91"/>
      <c r="O14" s="91"/>
    </row>
    <row r="15" spans="1:16" ht="15" customHeight="1" x14ac:dyDescent="0.25">
      <c r="A15" s="163"/>
      <c r="B15" s="61"/>
      <c r="C15" s="91" t="s">
        <v>3</v>
      </c>
      <c r="D15" s="301"/>
      <c r="E15" s="302"/>
      <c r="F15" s="302"/>
      <c r="G15" s="185" t="s">
        <v>284</v>
      </c>
      <c r="I15" s="337"/>
      <c r="J15" s="337"/>
      <c r="K15" s="91"/>
      <c r="L15" s="91"/>
      <c r="M15" s="91"/>
      <c r="N15" s="91"/>
      <c r="O15" s="91"/>
    </row>
    <row r="16" spans="1:16" ht="15" customHeight="1" x14ac:dyDescent="0.25">
      <c r="A16" s="163"/>
      <c r="B16" s="61"/>
      <c r="C16" s="91" t="s">
        <v>4</v>
      </c>
      <c r="D16" s="90"/>
      <c r="E16" s="363" t="s">
        <v>350</v>
      </c>
      <c r="F16" s="364"/>
      <c r="G16" s="203"/>
      <c r="I16" s="185"/>
      <c r="K16" s="106"/>
      <c r="L16" s="106"/>
      <c r="M16" s="106"/>
      <c r="N16" s="106"/>
      <c r="O16" s="106"/>
    </row>
    <row r="17" spans="1:15" ht="15" customHeight="1" thickBot="1" x14ac:dyDescent="0.3">
      <c r="A17" s="163"/>
      <c r="B17" s="61"/>
      <c r="C17" s="106" t="s">
        <v>54</v>
      </c>
      <c r="D17" s="272"/>
      <c r="E17" s="273"/>
      <c r="F17" s="274"/>
      <c r="G17" s="186"/>
      <c r="H17" s="138"/>
      <c r="I17" s="138"/>
      <c r="K17" s="162"/>
      <c r="L17" s="162"/>
      <c r="M17" s="162"/>
      <c r="N17" s="162"/>
      <c r="O17" s="162"/>
    </row>
    <row r="18" spans="1:15" ht="15" customHeight="1" thickBot="1" x14ac:dyDescent="0.3">
      <c r="A18" s="163"/>
      <c r="B18" s="228" t="s">
        <v>351</v>
      </c>
      <c r="C18" s="229" t="s">
        <v>348</v>
      </c>
      <c r="D18" s="338"/>
      <c r="E18" s="339"/>
      <c r="F18" s="340"/>
      <c r="G18" s="329" t="s">
        <v>299</v>
      </c>
      <c r="H18" s="329"/>
      <c r="I18" s="196"/>
      <c r="J18" s="328" t="s">
        <v>298</v>
      </c>
      <c r="K18" s="329"/>
      <c r="L18" s="167"/>
      <c r="M18" s="167"/>
      <c r="N18" s="161"/>
      <c r="O18" s="161"/>
    </row>
    <row r="19" spans="1:15" ht="15" customHeight="1" x14ac:dyDescent="0.25">
      <c r="A19" s="163"/>
      <c r="B19" s="61"/>
      <c r="C19" s="103" t="s">
        <v>294</v>
      </c>
      <c r="D19" s="265"/>
      <c r="E19" s="266"/>
      <c r="F19" s="267"/>
      <c r="G19" s="168"/>
      <c r="H19" s="268"/>
      <c r="I19" s="268"/>
      <c r="J19" s="268"/>
      <c r="K19" s="167"/>
      <c r="L19" s="167"/>
      <c r="M19" s="167"/>
      <c r="N19" s="161"/>
      <c r="O19" s="161"/>
    </row>
    <row r="20" spans="1:15" ht="15" customHeight="1" x14ac:dyDescent="0.25">
      <c r="A20" s="163"/>
      <c r="B20" s="61"/>
      <c r="C20" s="103"/>
      <c r="D20" s="269"/>
      <c r="E20" s="270"/>
      <c r="F20" s="271"/>
      <c r="G20" s="77"/>
      <c r="H20" s="330" t="s">
        <v>287</v>
      </c>
      <c r="I20" s="330"/>
      <c r="J20" s="330"/>
      <c r="K20" s="167"/>
      <c r="L20" s="167"/>
      <c r="M20" s="167"/>
      <c r="N20" s="161"/>
      <c r="O20" s="161"/>
    </row>
    <row r="21" spans="1:15" ht="15" customHeight="1" x14ac:dyDescent="0.25">
      <c r="A21" s="163"/>
      <c r="B21" s="61"/>
      <c r="C21" s="103"/>
      <c r="D21" s="269"/>
      <c r="E21" s="270"/>
      <c r="F21" s="271"/>
      <c r="H21" s="330"/>
      <c r="I21" s="330"/>
      <c r="J21" s="330"/>
      <c r="K21" s="167"/>
      <c r="L21" s="167"/>
      <c r="M21" s="167"/>
      <c r="N21" s="161"/>
      <c r="O21" s="161"/>
    </row>
    <row r="22" spans="1:15" ht="15" customHeight="1" x14ac:dyDescent="0.25">
      <c r="A22" s="163"/>
      <c r="B22" s="61"/>
      <c r="C22" s="103" t="s">
        <v>280</v>
      </c>
      <c r="D22" s="269"/>
      <c r="E22" s="270"/>
      <c r="F22" s="271"/>
      <c r="H22" s="330"/>
      <c r="I22" s="330"/>
      <c r="J22" s="330"/>
      <c r="K22" s="167"/>
      <c r="L22" s="167"/>
      <c r="M22" s="167"/>
      <c r="N22" s="161"/>
      <c r="O22" s="161"/>
    </row>
    <row r="23" spans="1:15" ht="15" customHeight="1" x14ac:dyDescent="0.25">
      <c r="A23" s="163"/>
      <c r="B23" s="61"/>
      <c r="C23" s="103" t="s">
        <v>279</v>
      </c>
      <c r="D23" s="269"/>
      <c r="E23" s="270"/>
      <c r="F23" s="271"/>
      <c r="G23" s="77"/>
      <c r="I23" s="138"/>
      <c r="K23" s="167"/>
      <c r="L23" s="167"/>
      <c r="M23" s="167"/>
      <c r="N23" s="161"/>
      <c r="O23" s="161"/>
    </row>
    <row r="24" spans="1:15" ht="15" customHeight="1" x14ac:dyDescent="0.25">
      <c r="A24" s="163"/>
      <c r="B24" s="61"/>
      <c r="C24" s="175" t="s">
        <v>171</v>
      </c>
      <c r="D24" s="278"/>
      <c r="E24" s="270"/>
      <c r="F24" s="271"/>
    </row>
    <row r="25" spans="1:15" ht="15" customHeight="1" x14ac:dyDescent="0.25">
      <c r="A25" s="163"/>
      <c r="B25" s="61"/>
      <c r="C25" s="76" t="s">
        <v>55</v>
      </c>
      <c r="D25" s="269"/>
      <c r="E25" s="270"/>
      <c r="F25" s="271"/>
    </row>
    <row r="26" spans="1:15" ht="15" customHeight="1" x14ac:dyDescent="0.25">
      <c r="A26" s="163"/>
      <c r="B26" s="61"/>
      <c r="C26" s="104" t="s">
        <v>143</v>
      </c>
      <c r="D26" s="269"/>
      <c r="E26" s="270"/>
      <c r="F26" s="271"/>
    </row>
    <row r="27" spans="1:15" ht="15" customHeight="1" x14ac:dyDescent="0.25">
      <c r="A27" s="163"/>
      <c r="B27" s="76"/>
      <c r="C27" s="361" t="s">
        <v>179</v>
      </c>
      <c r="D27" s="362"/>
      <c r="E27" s="362"/>
      <c r="F27" s="362"/>
      <c r="G27" s="362"/>
      <c r="H27" s="362"/>
    </row>
    <row r="28" spans="1:15" ht="15" customHeight="1" x14ac:dyDescent="0.25">
      <c r="A28" s="163"/>
      <c r="B28" s="76"/>
      <c r="C28" s="362"/>
      <c r="D28" s="362"/>
      <c r="E28" s="362"/>
      <c r="F28" s="362"/>
      <c r="G28" s="362"/>
      <c r="H28" s="362"/>
    </row>
    <row r="29" spans="1:15" x14ac:dyDescent="0.3">
      <c r="A29" s="163"/>
      <c r="B29" s="25"/>
      <c r="C29" s="299" t="s">
        <v>180</v>
      </c>
      <c r="D29" s="299"/>
      <c r="E29" s="299"/>
      <c r="F29" s="299"/>
      <c r="G29" s="299"/>
      <c r="H29" s="299"/>
    </row>
    <row r="30" spans="1:15" x14ac:dyDescent="0.3">
      <c r="A30" s="163"/>
      <c r="G30" s="191"/>
      <c r="H30" s="191"/>
    </row>
    <row r="31" spans="1:15" ht="13.5" customHeight="1" x14ac:dyDescent="0.25">
      <c r="A31" s="163"/>
      <c r="B31" s="19"/>
      <c r="D31" s="22"/>
      <c r="E31" s="22"/>
      <c r="F31" s="22"/>
    </row>
    <row r="32" spans="1:15" ht="32" customHeight="1" x14ac:dyDescent="0.25">
      <c r="A32" s="163"/>
      <c r="B32" s="275" t="s">
        <v>288</v>
      </c>
      <c r="C32" s="276"/>
      <c r="D32" s="276"/>
      <c r="E32" s="277"/>
      <c r="F32" s="108"/>
      <c r="G32" s="286" t="s">
        <v>209</v>
      </c>
      <c r="H32" s="286"/>
      <c r="I32" s="286"/>
      <c r="J32" s="286"/>
      <c r="K32" s="286"/>
      <c r="L32" s="286"/>
    </row>
    <row r="33" spans="1:15" ht="49.5" customHeight="1" x14ac:dyDescent="0.25">
      <c r="A33" s="163"/>
      <c r="B33" s="279" t="s">
        <v>176</v>
      </c>
      <c r="C33" s="280"/>
      <c r="D33" s="115" t="s">
        <v>198</v>
      </c>
      <c r="E33" s="117" t="s">
        <v>208</v>
      </c>
      <c r="G33" s="287" t="s">
        <v>353</v>
      </c>
      <c r="H33" s="288"/>
      <c r="I33" s="288"/>
      <c r="J33" s="288"/>
      <c r="K33" s="288"/>
      <c r="L33" s="289"/>
      <c r="M33" s="121"/>
      <c r="N33" s="121"/>
      <c r="O33" s="121"/>
    </row>
    <row r="34" spans="1:15" ht="15.5" x14ac:dyDescent="0.35">
      <c r="A34" s="163"/>
      <c r="B34" s="178" t="s">
        <v>270</v>
      </c>
      <c r="C34" s="178"/>
      <c r="D34" s="180"/>
      <c r="E34" s="181"/>
      <c r="G34" s="148"/>
      <c r="H34" s="149"/>
      <c r="I34" s="290"/>
      <c r="J34" s="291"/>
      <c r="K34" s="291"/>
      <c r="L34" s="292"/>
      <c r="M34" s="121"/>
      <c r="N34" s="121"/>
      <c r="O34" s="121"/>
    </row>
    <row r="35" spans="1:15" ht="12.75" customHeight="1" x14ac:dyDescent="0.3">
      <c r="A35" s="163"/>
      <c r="C35" s="6" t="s">
        <v>48</v>
      </c>
      <c r="D35" s="87"/>
      <c r="E35" s="92"/>
      <c r="G35" s="150"/>
      <c r="H35" s="151"/>
      <c r="I35" s="296" t="str">
        <f>IF(A211&gt;0,"Supply drawings &amp; details of materials with application","")</f>
        <v/>
      </c>
      <c r="J35" s="297"/>
      <c r="K35" s="297"/>
      <c r="L35" s="298"/>
      <c r="M35" s="121"/>
      <c r="N35" s="121"/>
      <c r="O35" s="121"/>
    </row>
    <row r="36" spans="1:15" ht="12.75" customHeight="1" x14ac:dyDescent="0.3">
      <c r="A36" s="163"/>
      <c r="B36" s="341" t="s">
        <v>355</v>
      </c>
      <c r="C36" s="341"/>
      <c r="D36" s="341"/>
      <c r="E36" s="22"/>
      <c r="F36" s="22"/>
      <c r="G36" s="152"/>
      <c r="H36" s="153"/>
      <c r="I36" s="296"/>
      <c r="J36" s="297"/>
      <c r="K36" s="297"/>
      <c r="L36" s="298"/>
    </row>
    <row r="37" spans="1:15" ht="12.75" customHeight="1" x14ac:dyDescent="0.3">
      <c r="A37" s="163"/>
      <c r="C37" s="6" t="s">
        <v>5</v>
      </c>
      <c r="D37" s="87"/>
      <c r="E37" s="92"/>
      <c r="G37" s="152"/>
      <c r="H37" s="153"/>
      <c r="I37" s="259"/>
      <c r="J37" s="260"/>
      <c r="K37" s="260"/>
      <c r="L37" s="261"/>
    </row>
    <row r="38" spans="1:15" ht="12.75" customHeight="1" x14ac:dyDescent="0.3">
      <c r="A38" s="163"/>
      <c r="C38" s="6" t="s">
        <v>8</v>
      </c>
      <c r="D38" s="84"/>
      <c r="E38" s="92"/>
      <c r="G38" s="152"/>
      <c r="H38" s="153"/>
      <c r="I38" s="293" t="str">
        <f>IF(A213&gt;0,"Declare weight differences and changes to configuration","")</f>
        <v/>
      </c>
      <c r="J38" s="294"/>
      <c r="K38" s="294"/>
      <c r="L38" s="295"/>
    </row>
    <row r="39" spans="1:15" x14ac:dyDescent="0.3">
      <c r="A39" s="163"/>
      <c r="C39" s="6" t="s">
        <v>9</v>
      </c>
      <c r="D39" s="84"/>
      <c r="E39" s="92"/>
      <c r="G39" s="152"/>
      <c r="H39" s="153"/>
      <c r="I39" s="259"/>
      <c r="J39" s="260"/>
      <c r="K39" s="260"/>
      <c r="L39" s="261"/>
    </row>
    <row r="40" spans="1:15" ht="15.5" customHeight="1" x14ac:dyDescent="0.3">
      <c r="A40" s="163"/>
      <c r="C40" s="6" t="s">
        <v>6</v>
      </c>
      <c r="D40" s="84"/>
      <c r="E40" s="92"/>
      <c r="G40" s="154"/>
      <c r="H40" s="155"/>
      <c r="I40" s="262" t="str">
        <f>IF(B214&gt;0,"Supply full details, photos &amp; details of materials with application","")</f>
        <v/>
      </c>
      <c r="J40" s="263"/>
      <c r="K40" s="263"/>
      <c r="L40" s="264"/>
    </row>
    <row r="41" spans="1:15" ht="12.75" customHeight="1" x14ac:dyDescent="0.3">
      <c r="A41" s="163"/>
      <c r="C41" s="6" t="s">
        <v>7</v>
      </c>
      <c r="D41" s="84"/>
      <c r="E41" s="92"/>
    </row>
    <row r="42" spans="1:15" ht="12.75" customHeight="1" x14ac:dyDescent="0.3">
      <c r="A42" s="163"/>
      <c r="C42" s="6" t="s">
        <v>47</v>
      </c>
      <c r="D42" s="85"/>
      <c r="E42" s="92"/>
      <c r="F42" s="118" t="s">
        <v>149</v>
      </c>
      <c r="G42" s="334" t="s">
        <v>354</v>
      </c>
      <c r="H42" s="334"/>
      <c r="I42" s="334"/>
      <c r="J42" s="334"/>
      <c r="K42" s="334"/>
      <c r="L42" s="334"/>
      <c r="M42" s="334"/>
      <c r="N42" s="334"/>
      <c r="O42" s="166"/>
    </row>
    <row r="43" spans="1:15" ht="12.75" customHeight="1" x14ac:dyDescent="0.25">
      <c r="A43" s="163"/>
      <c r="B43" s="365" t="str">
        <f>IF(D42&gt;1,"Boat weighed? Yes / No","")</f>
        <v/>
      </c>
      <c r="C43" s="366"/>
      <c r="D43" s="230"/>
      <c r="E43" s="367" t="str">
        <f>IF(D42&gt;1,"If NOT weighed / re-weighed, give full details of weight change calculation in the Additional Information box","If no weight change, ignore these two inputs")</f>
        <v>If no weight change, ignore these two inputs</v>
      </c>
      <c r="F43" s="368"/>
      <c r="G43" s="368"/>
      <c r="H43" s="368"/>
      <c r="I43" s="368"/>
      <c r="J43" s="368"/>
      <c r="K43" s="368"/>
      <c r="L43" s="368"/>
      <c r="M43" s="166"/>
      <c r="N43" s="166"/>
      <c r="O43" s="166"/>
    </row>
    <row r="44" spans="1:15" ht="12.75" customHeight="1" x14ac:dyDescent="0.25">
      <c r="A44" s="163"/>
      <c r="B44" s="365" t="str">
        <f>IF(D42&gt;1,"Date of weighing if applicable","")</f>
        <v/>
      </c>
      <c r="C44" s="366"/>
      <c r="D44" s="230"/>
      <c r="E44" s="141"/>
      <c r="F44" s="118"/>
      <c r="G44" s="166"/>
      <c r="H44" s="166"/>
      <c r="I44" s="166"/>
      <c r="J44" s="166"/>
      <c r="K44" s="166"/>
      <c r="L44" s="166"/>
      <c r="M44" s="166"/>
      <c r="N44" s="166"/>
      <c r="O44" s="166"/>
    </row>
    <row r="45" spans="1:15" ht="12.75" customHeight="1" x14ac:dyDescent="0.3">
      <c r="A45" s="163"/>
      <c r="C45" s="97"/>
      <c r="D45" s="82"/>
      <c r="E45" s="144"/>
      <c r="F45" s="118"/>
      <c r="G45" s="166"/>
      <c r="H45" s="166"/>
      <c r="I45" s="166"/>
      <c r="J45" s="166"/>
      <c r="K45" s="166"/>
      <c r="L45" s="166"/>
      <c r="M45" s="166"/>
      <c r="N45" s="166"/>
      <c r="O45" s="166"/>
    </row>
    <row r="46" spans="1:15" ht="12.75" customHeight="1" x14ac:dyDescent="0.25">
      <c r="A46" s="163"/>
      <c r="B46" s="22"/>
      <c r="C46" s="7" t="s">
        <v>27</v>
      </c>
      <c r="D46" s="85"/>
      <c r="E46" s="92"/>
      <c r="F46" s="118" t="s">
        <v>149</v>
      </c>
      <c r="N46" s="166"/>
      <c r="O46" s="166"/>
    </row>
    <row r="47" spans="1:15" ht="13.5" customHeight="1" x14ac:dyDescent="0.3">
      <c r="A47" s="163"/>
      <c r="C47" s="7" t="s">
        <v>170</v>
      </c>
      <c r="D47" s="86"/>
      <c r="E47" s="92"/>
      <c r="F47" s="118" t="s">
        <v>149</v>
      </c>
      <c r="G47" s="334" t="s">
        <v>285</v>
      </c>
      <c r="H47" s="334"/>
      <c r="I47" s="334"/>
      <c r="J47" s="334"/>
      <c r="K47" s="334"/>
      <c r="L47" s="334"/>
      <c r="M47" s="334"/>
    </row>
    <row r="48" spans="1:15" ht="16.5" customHeight="1" x14ac:dyDescent="0.3">
      <c r="A48" s="163"/>
      <c r="C48" s="22" t="s">
        <v>196</v>
      </c>
      <c r="D48" s="335"/>
      <c r="E48" s="336"/>
      <c r="F48" s="118"/>
      <c r="G48" s="358" t="s">
        <v>318</v>
      </c>
      <c r="H48" s="359"/>
      <c r="I48" s="359"/>
      <c r="J48" s="359"/>
      <c r="K48" s="359"/>
      <c r="L48" s="359"/>
      <c r="M48" s="360"/>
      <c r="N48" s="2"/>
      <c r="O48" s="2"/>
    </row>
    <row r="49" spans="1:15" ht="15" customHeight="1" x14ac:dyDescent="0.25">
      <c r="A49" s="163"/>
      <c r="B49" s="101"/>
      <c r="C49" s="101" t="s">
        <v>197</v>
      </c>
      <c r="D49" s="116"/>
      <c r="E49" s="113"/>
      <c r="F49" s="118"/>
      <c r="G49" s="331"/>
      <c r="H49" s="332"/>
      <c r="I49" s="332"/>
      <c r="J49" s="332"/>
      <c r="K49" s="332"/>
      <c r="L49" s="332"/>
      <c r="M49" s="333"/>
      <c r="N49" s="190"/>
      <c r="O49" s="190"/>
    </row>
    <row r="50" spans="1:15" ht="12.75" customHeight="1" x14ac:dyDescent="0.25">
      <c r="A50" s="163"/>
      <c r="B50" s="365" t="s">
        <v>352</v>
      </c>
      <c r="C50" s="366"/>
      <c r="D50" s="85"/>
      <c r="E50" s="92"/>
      <c r="F50" s="118" t="s">
        <v>149</v>
      </c>
      <c r="G50" s="325"/>
      <c r="H50" s="326"/>
      <c r="I50" s="326"/>
      <c r="J50" s="326"/>
      <c r="K50" s="326"/>
      <c r="L50" s="326"/>
      <c r="M50" s="327"/>
      <c r="N50" s="190"/>
      <c r="O50" s="190"/>
    </row>
    <row r="51" spans="1:15" ht="12.75" customHeight="1" x14ac:dyDescent="0.3">
      <c r="A51" s="163"/>
      <c r="C51" s="70" t="s">
        <v>177</v>
      </c>
      <c r="D51" s="84"/>
      <c r="E51" s="92"/>
      <c r="G51" s="325"/>
      <c r="H51" s="326"/>
      <c r="I51" s="326"/>
      <c r="J51" s="326"/>
      <c r="K51" s="326"/>
      <c r="L51" s="326"/>
      <c r="M51" s="327"/>
      <c r="N51" s="190"/>
      <c r="O51" s="190"/>
    </row>
    <row r="52" spans="1:15" ht="12.75" customHeight="1" x14ac:dyDescent="0.3">
      <c r="A52" s="163"/>
      <c r="C52" s="70" t="s">
        <v>178</v>
      </c>
      <c r="D52" s="84"/>
      <c r="E52" s="92"/>
      <c r="G52" s="325"/>
      <c r="H52" s="326"/>
      <c r="I52" s="326"/>
      <c r="J52" s="326"/>
      <c r="K52" s="326"/>
      <c r="L52" s="326"/>
      <c r="M52" s="327"/>
      <c r="N52" s="190"/>
      <c r="O52" s="190"/>
    </row>
    <row r="53" spans="1:15" ht="12.75" customHeight="1" x14ac:dyDescent="0.3">
      <c r="A53" s="163"/>
      <c r="C53" s="19"/>
      <c r="D53" s="109"/>
      <c r="E53" s="110"/>
      <c r="G53" s="325"/>
      <c r="H53" s="326"/>
      <c r="I53" s="326"/>
      <c r="J53" s="326"/>
      <c r="K53" s="326"/>
      <c r="L53" s="326"/>
      <c r="M53" s="327"/>
      <c r="N53" s="190"/>
      <c r="O53" s="190"/>
    </row>
    <row r="54" spans="1:15" ht="12.5" x14ac:dyDescent="0.25">
      <c r="A54" s="163"/>
      <c r="B54" s="324" t="s">
        <v>104</v>
      </c>
      <c r="C54" s="6" t="s">
        <v>100</v>
      </c>
      <c r="D54" s="87"/>
      <c r="E54" s="92"/>
      <c r="G54" s="355"/>
      <c r="H54" s="356"/>
      <c r="I54" s="356"/>
      <c r="J54" s="356"/>
      <c r="K54" s="356"/>
      <c r="L54" s="356"/>
      <c r="M54" s="357"/>
      <c r="N54" s="174"/>
      <c r="O54" s="174"/>
    </row>
    <row r="55" spans="1:15" ht="12.5" x14ac:dyDescent="0.25">
      <c r="A55" s="163"/>
      <c r="B55" s="324"/>
      <c r="C55" s="6" t="s">
        <v>101</v>
      </c>
      <c r="D55" s="87"/>
      <c r="E55" s="92"/>
      <c r="G55" s="320"/>
      <c r="H55" s="321"/>
      <c r="I55" s="321"/>
      <c r="J55" s="321"/>
      <c r="K55" s="321"/>
      <c r="L55" s="321"/>
      <c r="M55" s="322"/>
      <c r="N55" s="173"/>
      <c r="O55" s="173"/>
    </row>
    <row r="56" spans="1:15" x14ac:dyDescent="0.3">
      <c r="A56" s="163"/>
      <c r="B56" s="123"/>
      <c r="D56" s="137"/>
      <c r="E56" s="141"/>
      <c r="G56" s="320"/>
      <c r="H56" s="321"/>
      <c r="I56" s="321"/>
      <c r="J56" s="321"/>
      <c r="K56" s="321"/>
      <c r="L56" s="321"/>
      <c r="M56" s="322"/>
      <c r="N56" s="173"/>
      <c r="O56" s="173"/>
    </row>
    <row r="57" spans="1:15" ht="13" customHeight="1" x14ac:dyDescent="0.25">
      <c r="A57" s="163"/>
      <c r="B57" s="323" t="s">
        <v>241</v>
      </c>
      <c r="C57" s="323"/>
      <c r="D57" s="143"/>
      <c r="E57" s="144"/>
      <c r="G57" s="320"/>
      <c r="H57" s="321"/>
      <c r="I57" s="321"/>
      <c r="J57" s="321"/>
      <c r="K57" s="321"/>
      <c r="L57" s="321"/>
      <c r="M57" s="322"/>
      <c r="N57" s="173"/>
      <c r="O57" s="173"/>
    </row>
    <row r="58" spans="1:15" ht="13" customHeight="1" x14ac:dyDescent="0.25">
      <c r="A58" s="163"/>
      <c r="B58" s="323" t="s">
        <v>252</v>
      </c>
      <c r="C58" s="323"/>
      <c r="D58" s="86"/>
      <c r="E58" s="92"/>
      <c r="G58" s="320"/>
      <c r="H58" s="321"/>
      <c r="I58" s="321"/>
      <c r="J58" s="321"/>
      <c r="K58" s="321"/>
      <c r="L58" s="321"/>
      <c r="M58" s="322"/>
      <c r="N58" s="173"/>
      <c r="O58" s="173"/>
    </row>
    <row r="59" spans="1:15" ht="13" customHeight="1" x14ac:dyDescent="0.25">
      <c r="A59" s="163"/>
      <c r="B59" s="323" t="s">
        <v>250</v>
      </c>
      <c r="C59" s="345"/>
      <c r="D59" s="146"/>
      <c r="E59" s="92"/>
      <c r="G59" s="320"/>
      <c r="H59" s="321"/>
      <c r="I59" s="321"/>
      <c r="J59" s="321"/>
      <c r="K59" s="321"/>
      <c r="L59" s="321"/>
      <c r="M59" s="322"/>
      <c r="N59" s="173"/>
      <c r="O59" s="173"/>
    </row>
    <row r="60" spans="1:15" ht="13" customHeight="1" x14ac:dyDescent="0.25">
      <c r="A60" s="163"/>
      <c r="B60" s="323" t="s">
        <v>251</v>
      </c>
      <c r="C60" s="345"/>
      <c r="D60" s="146"/>
      <c r="E60" s="92"/>
      <c r="G60" s="320"/>
      <c r="H60" s="321"/>
      <c r="I60" s="321"/>
      <c r="J60" s="321"/>
      <c r="K60" s="321"/>
      <c r="L60" s="321"/>
      <c r="M60" s="322"/>
      <c r="N60" s="173"/>
      <c r="O60" s="173"/>
    </row>
    <row r="61" spans="1:15" x14ac:dyDescent="0.3">
      <c r="A61" s="163"/>
      <c r="B61" s="123"/>
      <c r="D61" s="137"/>
      <c r="E61" s="141"/>
      <c r="G61" s="320"/>
      <c r="H61" s="321"/>
      <c r="I61" s="321"/>
      <c r="J61" s="321"/>
      <c r="K61" s="321"/>
      <c r="L61" s="321"/>
      <c r="M61" s="322"/>
      <c r="N61" s="173"/>
      <c r="O61" s="173"/>
    </row>
    <row r="62" spans="1:15" ht="12.5" x14ac:dyDescent="0.25">
      <c r="A62" s="163"/>
      <c r="B62" s="346" t="s">
        <v>254</v>
      </c>
      <c r="C62" s="346"/>
      <c r="D62" s="137"/>
      <c r="E62" s="141"/>
      <c r="G62" s="342"/>
      <c r="H62" s="343"/>
      <c r="I62" s="343"/>
      <c r="J62" s="343"/>
      <c r="K62" s="343"/>
      <c r="L62" s="343"/>
      <c r="M62" s="344"/>
      <c r="N62" s="173"/>
      <c r="O62" s="173"/>
    </row>
    <row r="63" spans="1:15" ht="12.5" x14ac:dyDescent="0.25">
      <c r="A63" s="163"/>
      <c r="B63" s="305" t="str">
        <f>IF(C261=3,"The IRC Rating Authority will contact you for more information","")</f>
        <v/>
      </c>
      <c r="C63" s="305"/>
      <c r="D63" s="305"/>
      <c r="E63" s="305"/>
      <c r="F63" s="305"/>
      <c r="G63" s="254"/>
      <c r="H63" s="254"/>
      <c r="I63" s="254"/>
      <c r="J63" s="254"/>
      <c r="K63" s="254"/>
      <c r="L63" s="254"/>
      <c r="M63" s="254"/>
      <c r="N63" s="173"/>
      <c r="O63" s="173"/>
    </row>
    <row r="64" spans="1:15" ht="12.5" x14ac:dyDescent="0.25">
      <c r="A64" s="163"/>
      <c r="B64" s="147"/>
      <c r="C64" s="147"/>
      <c r="D64" s="147"/>
      <c r="E64" s="147"/>
      <c r="F64" s="147"/>
      <c r="G64" s="304"/>
      <c r="H64" s="304"/>
      <c r="I64" s="304"/>
      <c r="J64" s="304"/>
      <c r="K64" s="304"/>
      <c r="L64" s="304"/>
      <c r="M64" s="304"/>
      <c r="N64" s="173"/>
      <c r="O64" s="173"/>
    </row>
    <row r="65" spans="1:15" ht="13" customHeight="1" x14ac:dyDescent="0.25">
      <c r="A65" s="163"/>
      <c r="B65" s="316" t="s">
        <v>230</v>
      </c>
      <c r="C65" s="316"/>
      <c r="D65" s="316"/>
      <c r="E65" s="316"/>
      <c r="F65" s="316"/>
      <c r="G65" s="173"/>
      <c r="H65" s="173"/>
      <c r="I65" s="173"/>
      <c r="J65" s="173"/>
      <c r="K65" s="173"/>
      <c r="L65" s="173"/>
      <c r="M65" s="173"/>
      <c r="N65" s="173"/>
      <c r="O65" s="173"/>
    </row>
    <row r="66" spans="1:15" ht="13" customHeight="1" x14ac:dyDescent="0.25">
      <c r="A66" s="163"/>
      <c r="B66" s="160"/>
      <c r="C66" s="160"/>
      <c r="D66" s="160"/>
      <c r="E66" s="160"/>
      <c r="F66" s="160"/>
      <c r="G66" s="173"/>
      <c r="H66" s="173"/>
      <c r="I66" s="173"/>
      <c r="J66" s="173"/>
      <c r="K66" s="173"/>
      <c r="L66" s="173"/>
      <c r="M66" s="173"/>
      <c r="N66" s="173"/>
      <c r="O66" s="173"/>
    </row>
    <row r="67" spans="1:15" ht="15.5" x14ac:dyDescent="0.35">
      <c r="A67" s="163"/>
      <c r="B67" s="178" t="s">
        <v>271</v>
      </c>
      <c r="C67" s="177"/>
      <c r="D67" s="177"/>
      <c r="E67" s="179"/>
      <c r="G67" s="173"/>
      <c r="H67" s="173"/>
      <c r="I67" s="173"/>
      <c r="J67" s="173"/>
      <c r="K67" s="173"/>
      <c r="L67" s="173"/>
      <c r="M67" s="173"/>
      <c r="N67" s="173"/>
      <c r="O67" s="173"/>
    </row>
    <row r="68" spans="1:15" x14ac:dyDescent="0.3">
      <c r="A68" s="163"/>
      <c r="C68" s="6" t="s">
        <v>10</v>
      </c>
      <c r="D68" s="87"/>
      <c r="E68" s="93"/>
      <c r="G68" s="173"/>
      <c r="H68" s="173"/>
      <c r="I68" s="173"/>
      <c r="J68" s="173"/>
      <c r="K68" s="173"/>
      <c r="L68" s="173"/>
      <c r="M68" s="173"/>
      <c r="N68" s="173"/>
      <c r="O68" s="173"/>
    </row>
    <row r="69" spans="1:15" x14ac:dyDescent="0.3">
      <c r="A69" s="163"/>
      <c r="C69" s="6" t="s">
        <v>11</v>
      </c>
      <c r="D69" s="87"/>
      <c r="E69" s="93"/>
      <c r="G69" s="174"/>
      <c r="H69" s="174"/>
      <c r="I69" s="174"/>
      <c r="J69" s="174"/>
      <c r="K69" s="174"/>
      <c r="L69" s="174"/>
      <c r="M69" s="174"/>
      <c r="N69" s="174"/>
      <c r="O69" s="174"/>
    </row>
    <row r="70" spans="1:15" x14ac:dyDescent="0.3">
      <c r="A70" s="163"/>
      <c r="C70" s="6" t="s">
        <v>13</v>
      </c>
      <c r="D70" s="87"/>
      <c r="E70" s="93"/>
      <c r="F70" s="118"/>
      <c r="G70" s="173"/>
      <c r="H70" s="173"/>
      <c r="I70" s="173"/>
      <c r="J70" s="173"/>
      <c r="K70" s="173"/>
      <c r="L70" s="173"/>
      <c r="M70" s="173"/>
      <c r="N70" s="173"/>
      <c r="O70" s="173"/>
    </row>
    <row r="71" spans="1:15" x14ac:dyDescent="0.3">
      <c r="A71" s="163"/>
      <c r="C71" s="6" t="s">
        <v>12</v>
      </c>
      <c r="D71" s="87"/>
      <c r="E71" s="93"/>
      <c r="I71" s="173"/>
      <c r="J71" s="173"/>
      <c r="K71" s="173"/>
      <c r="L71" s="173"/>
      <c r="M71" s="173"/>
      <c r="N71" s="173"/>
      <c r="O71" s="173"/>
    </row>
    <row r="72" spans="1:15" ht="12.5" x14ac:dyDescent="0.25">
      <c r="A72" s="163"/>
      <c r="B72" s="19"/>
      <c r="C72" s="197" t="s">
        <v>14</v>
      </c>
      <c r="D72" s="87"/>
      <c r="E72" s="93"/>
      <c r="F72" s="312" t="s">
        <v>300</v>
      </c>
      <c r="G72" s="241"/>
      <c r="H72" s="241"/>
      <c r="I72" s="173"/>
      <c r="J72" s="173"/>
      <c r="K72" s="173"/>
      <c r="L72" s="173"/>
      <c r="M72" s="173"/>
      <c r="N72" s="173"/>
      <c r="O72" s="173"/>
    </row>
    <row r="73" spans="1:15" ht="12.5" x14ac:dyDescent="0.25">
      <c r="A73" s="163"/>
      <c r="B73" s="19"/>
      <c r="C73" s="197" t="s">
        <v>181</v>
      </c>
      <c r="D73" s="87"/>
      <c r="E73" s="93"/>
      <c r="F73" s="310"/>
      <c r="G73" s="311"/>
      <c r="H73" s="311"/>
      <c r="I73" s="173"/>
      <c r="J73" s="173"/>
      <c r="K73" s="173"/>
      <c r="L73" s="173"/>
      <c r="M73" s="173"/>
      <c r="N73" s="173"/>
      <c r="O73" s="173"/>
    </row>
    <row r="74" spans="1:15" ht="12.5" x14ac:dyDescent="0.25">
      <c r="A74" s="163"/>
      <c r="B74" s="19"/>
      <c r="D74" s="137"/>
      <c r="E74" s="138"/>
      <c r="F74" s="118"/>
      <c r="G74" s="173"/>
      <c r="H74" s="173"/>
      <c r="I74" s="173"/>
      <c r="J74" s="173"/>
      <c r="K74" s="173"/>
      <c r="L74" s="173"/>
      <c r="M74" s="173"/>
      <c r="N74" s="173"/>
      <c r="O74" s="173"/>
    </row>
    <row r="75" spans="1:15" ht="12.5" customHeight="1" x14ac:dyDescent="0.25">
      <c r="A75" s="163"/>
      <c r="B75" s="306" t="s">
        <v>286</v>
      </c>
      <c r="C75" s="306"/>
      <c r="D75" s="314"/>
      <c r="E75" s="314"/>
      <c r="F75" s="268" t="str">
        <f>IF(C194=5,"Enter SPL measurement if shorter than STL","")</f>
        <v/>
      </c>
      <c r="G75" s="268"/>
      <c r="H75" s="268"/>
      <c r="I75" s="268"/>
      <c r="J75" s="173"/>
      <c r="K75" s="173"/>
      <c r="L75" s="173"/>
      <c r="M75" s="173"/>
      <c r="N75" s="173"/>
      <c r="O75" s="173"/>
    </row>
    <row r="76" spans="1:15" ht="8" customHeight="1" x14ac:dyDescent="0.25">
      <c r="A76" s="163"/>
      <c r="B76" s="19"/>
      <c r="C76" s="19"/>
      <c r="D76" s="100"/>
      <c r="E76" s="100"/>
      <c r="G76" s="173"/>
      <c r="H76" s="173"/>
      <c r="I76" s="173"/>
      <c r="J76" s="173"/>
      <c r="K76" s="173"/>
      <c r="L76" s="173"/>
      <c r="M76" s="173"/>
      <c r="N76" s="173"/>
      <c r="O76" s="173"/>
    </row>
    <row r="77" spans="1:15" ht="16" customHeight="1" x14ac:dyDescent="0.3">
      <c r="A77" s="163"/>
      <c r="B77" s="308" t="s">
        <v>309</v>
      </c>
      <c r="C77" s="308"/>
      <c r="D77" s="131"/>
      <c r="E77" s="112"/>
      <c r="G77" s="173"/>
      <c r="H77" s="173"/>
      <c r="I77" s="173"/>
      <c r="J77" s="173"/>
      <c r="K77" s="173"/>
      <c r="L77" s="173"/>
      <c r="M77" s="173"/>
      <c r="N77" s="173"/>
      <c r="O77" s="173"/>
    </row>
    <row r="78" spans="1:15" ht="28" customHeight="1" x14ac:dyDescent="0.25">
      <c r="A78" s="163"/>
      <c r="B78" s="317" t="s">
        <v>323</v>
      </c>
      <c r="C78" s="317"/>
      <c r="D78" s="317"/>
      <c r="E78" s="112"/>
      <c r="F78" s="222" t="s">
        <v>313</v>
      </c>
      <c r="G78" s="222"/>
      <c r="H78" s="222"/>
      <c r="I78" s="222"/>
      <c r="J78" s="173"/>
      <c r="K78" s="173"/>
      <c r="L78" s="173"/>
      <c r="M78" s="173"/>
      <c r="N78" s="173"/>
      <c r="O78" s="173"/>
    </row>
    <row r="79" spans="1:15" ht="16" customHeight="1" x14ac:dyDescent="0.25">
      <c r="A79" s="163"/>
      <c r="B79" s="217"/>
      <c r="C79" s="217"/>
      <c r="D79" s="217"/>
      <c r="F79" s="305" t="str">
        <f>IF(C246=3,"You are declaring a whisker pole set to leeward","")</f>
        <v/>
      </c>
      <c r="G79" s="305"/>
      <c r="H79" s="305"/>
      <c r="I79" s="305"/>
      <c r="J79" s="173"/>
      <c r="K79" s="173"/>
      <c r="L79" s="173"/>
      <c r="M79" s="173"/>
      <c r="N79" s="173"/>
      <c r="O79" s="173"/>
    </row>
    <row r="80" spans="1:15" ht="12.5" x14ac:dyDescent="0.25">
      <c r="A80" s="163"/>
      <c r="B80" s="306" t="s">
        <v>214</v>
      </c>
      <c r="C80" s="306"/>
      <c r="D80" s="86"/>
      <c r="E80" s="93"/>
      <c r="F80" s="118"/>
      <c r="G80" s="173"/>
      <c r="H80" s="173"/>
      <c r="I80" s="173"/>
      <c r="J80" s="173"/>
      <c r="K80" s="173"/>
      <c r="L80" s="173"/>
      <c r="M80" s="173"/>
      <c r="N80" s="173"/>
      <c r="O80" s="173"/>
    </row>
    <row r="81" spans="1:20" x14ac:dyDescent="0.3">
      <c r="A81" s="163"/>
      <c r="B81" s="319"/>
      <c r="C81" s="319"/>
      <c r="D81" s="82"/>
      <c r="E81" s="83"/>
      <c r="F81" s="118"/>
      <c r="G81" s="173"/>
      <c r="H81" s="173"/>
      <c r="I81" s="173"/>
      <c r="J81" s="173"/>
      <c r="K81" s="173"/>
      <c r="L81" s="173"/>
      <c r="M81" s="173"/>
      <c r="N81" s="173"/>
      <c r="O81" s="173"/>
    </row>
    <row r="82" spans="1:20" ht="12.5" x14ac:dyDescent="0.25">
      <c r="A82" s="163"/>
      <c r="B82" s="306" t="s">
        <v>150</v>
      </c>
      <c r="C82" s="306"/>
      <c r="D82" s="86"/>
      <c r="E82" s="93"/>
      <c r="F82" s="119" t="s">
        <v>336</v>
      </c>
      <c r="G82" s="221"/>
      <c r="H82" s="221"/>
      <c r="I82" s="221"/>
      <c r="J82" s="173"/>
      <c r="K82" s="173"/>
      <c r="L82" s="173"/>
      <c r="M82" s="173"/>
      <c r="N82" s="173"/>
      <c r="O82" s="173"/>
    </row>
    <row r="83" spans="1:20" x14ac:dyDescent="0.3">
      <c r="A83" s="163"/>
      <c r="C83" s="119"/>
      <c r="D83" s="79"/>
      <c r="E83" s="80"/>
      <c r="F83" s="118"/>
      <c r="G83" s="173"/>
      <c r="H83" s="173"/>
      <c r="I83" s="173"/>
      <c r="J83" s="173"/>
      <c r="K83" s="173"/>
      <c r="L83" s="173"/>
      <c r="M83" s="173"/>
      <c r="N83" s="173"/>
      <c r="O83" s="173"/>
    </row>
    <row r="84" spans="1:20" ht="15.5" customHeight="1" x14ac:dyDescent="0.3">
      <c r="A84" s="163"/>
      <c r="B84" s="315" t="s">
        <v>210</v>
      </c>
      <c r="C84" s="315"/>
      <c r="D84" s="125"/>
      <c r="E84" s="125"/>
      <c r="F84" s="130"/>
      <c r="G84" s="71"/>
      <c r="H84" s="71"/>
      <c r="I84" s="71"/>
      <c r="J84" s="71"/>
      <c r="K84" s="71"/>
      <c r="L84" s="71"/>
      <c r="M84" s="71"/>
      <c r="N84" s="71"/>
      <c r="O84" s="71"/>
      <c r="P84" s="43"/>
      <c r="Q84" s="43"/>
      <c r="R84" s="43"/>
      <c r="S84" s="2"/>
      <c r="T84" s="2"/>
    </row>
    <row r="85" spans="1:20" ht="17.5" customHeight="1" x14ac:dyDescent="0.3">
      <c r="A85" s="163"/>
      <c r="B85" s="315" t="s">
        <v>116</v>
      </c>
      <c r="C85" s="315"/>
      <c r="D85" s="124"/>
      <c r="E85" s="124"/>
      <c r="F85" s="41"/>
      <c r="G85" s="71"/>
      <c r="H85" s="71"/>
      <c r="I85" s="71"/>
      <c r="J85" s="71"/>
      <c r="K85" s="71"/>
      <c r="L85" s="71"/>
      <c r="M85" s="71"/>
      <c r="N85" s="71"/>
      <c r="O85" s="71"/>
      <c r="P85" s="43"/>
      <c r="Q85" s="43"/>
      <c r="R85" s="43"/>
      <c r="S85" s="2"/>
      <c r="T85" s="2"/>
    </row>
    <row r="86" spans="1:20" ht="16" customHeight="1" x14ac:dyDescent="0.3">
      <c r="A86" s="163"/>
      <c r="B86" s="204" t="s">
        <v>324</v>
      </c>
      <c r="C86" s="76"/>
      <c r="D86" s="124"/>
      <c r="E86" s="124"/>
      <c r="F86" s="41"/>
      <c r="G86" s="71"/>
      <c r="H86" s="71"/>
      <c r="I86" s="71"/>
      <c r="J86" s="71"/>
      <c r="K86" s="71"/>
      <c r="L86" s="71"/>
      <c r="M86" s="71"/>
      <c r="N86" s="71"/>
      <c r="O86" s="71"/>
      <c r="P86" s="43"/>
      <c r="Q86" s="43"/>
      <c r="R86" s="43"/>
      <c r="S86" s="2"/>
      <c r="T86" s="2"/>
    </row>
    <row r="87" spans="1:20" ht="16" customHeight="1" x14ac:dyDescent="0.3">
      <c r="A87" s="163"/>
      <c r="B87" s="76"/>
      <c r="C87" s="76"/>
      <c r="D87" s="124"/>
      <c r="E87" s="124"/>
      <c r="F87" s="41"/>
      <c r="G87" s="71"/>
      <c r="H87" s="71"/>
      <c r="I87" s="71"/>
      <c r="J87" s="71"/>
      <c r="K87" s="71"/>
      <c r="L87" s="71"/>
      <c r="M87" s="71"/>
      <c r="N87" s="71"/>
      <c r="O87" s="71"/>
      <c r="P87" s="43"/>
      <c r="Q87" s="43"/>
      <c r="R87" s="43"/>
      <c r="S87" s="2"/>
      <c r="T87" s="2"/>
    </row>
    <row r="88" spans="1:20" ht="16" customHeight="1" x14ac:dyDescent="0.3">
      <c r="A88" s="163"/>
      <c r="B88" s="309" t="s">
        <v>311</v>
      </c>
      <c r="C88" s="309"/>
      <c r="D88" s="309"/>
      <c r="E88" s="309"/>
      <c r="F88" s="309"/>
      <c r="G88" s="71"/>
      <c r="H88" s="71"/>
      <c r="I88" s="71"/>
      <c r="J88" s="71"/>
      <c r="K88" s="71"/>
      <c r="L88" s="71"/>
      <c r="M88" s="71"/>
      <c r="N88" s="71"/>
      <c r="O88" s="71"/>
      <c r="P88" s="43"/>
      <c r="Q88" s="43"/>
      <c r="R88" s="43"/>
      <c r="S88" s="2"/>
      <c r="T88" s="2"/>
    </row>
    <row r="89" spans="1:20" ht="16" customHeight="1" x14ac:dyDescent="0.3">
      <c r="A89" s="163"/>
      <c r="B89" s="76"/>
      <c r="C89" s="76"/>
      <c r="D89" s="124"/>
      <c r="E89" s="124"/>
      <c r="F89" s="41"/>
      <c r="G89" s="71"/>
      <c r="H89" s="71"/>
      <c r="I89" s="71"/>
      <c r="J89" s="71"/>
      <c r="K89" s="71"/>
      <c r="L89" s="71"/>
      <c r="M89" s="71"/>
      <c r="N89" s="71"/>
      <c r="O89" s="71"/>
      <c r="P89" s="43"/>
      <c r="Q89" s="43"/>
      <c r="R89" s="43"/>
      <c r="S89" s="2"/>
      <c r="T89" s="2"/>
    </row>
    <row r="90" spans="1:20" ht="15.5" x14ac:dyDescent="0.3">
      <c r="A90" s="163"/>
      <c r="B90" s="182" t="s">
        <v>272</v>
      </c>
      <c r="C90" s="183"/>
      <c r="D90" s="184"/>
      <c r="E90" s="184"/>
      <c r="F90" s="41"/>
      <c r="G90" s="71"/>
      <c r="H90" s="71"/>
      <c r="I90" s="71"/>
      <c r="J90" s="71"/>
      <c r="K90" s="71"/>
      <c r="L90" s="71"/>
      <c r="M90" s="71"/>
      <c r="N90" s="71"/>
      <c r="O90" s="71"/>
      <c r="P90" s="43"/>
      <c r="Q90" s="43"/>
      <c r="R90" s="43"/>
      <c r="S90" s="2"/>
      <c r="T90" s="2"/>
    </row>
    <row r="91" spans="1:20" ht="15.5" x14ac:dyDescent="0.3">
      <c r="A91" s="163"/>
      <c r="B91" s="233"/>
      <c r="C91" s="76"/>
      <c r="D91" s="124"/>
      <c r="E91" s="124"/>
      <c r="F91" s="41"/>
      <c r="G91" s="71"/>
      <c r="H91" s="71"/>
      <c r="I91" s="71"/>
      <c r="J91" s="71"/>
      <c r="K91" s="71"/>
      <c r="L91" s="71"/>
      <c r="M91" s="71"/>
      <c r="N91" s="71"/>
      <c r="O91" s="71"/>
      <c r="P91" s="43"/>
      <c r="Q91" s="43"/>
      <c r="R91" s="43"/>
      <c r="S91" s="2"/>
      <c r="T91" s="2"/>
    </row>
    <row r="92" spans="1:20" ht="13" customHeight="1" x14ac:dyDescent="0.3">
      <c r="A92" s="163"/>
      <c r="B92" s="233"/>
      <c r="C92" s="239" t="s">
        <v>357</v>
      </c>
      <c r="D92" s="240"/>
      <c r="E92" s="236"/>
      <c r="F92" s="41"/>
      <c r="G92" s="71"/>
      <c r="H92" s="71"/>
      <c r="I92" s="71"/>
      <c r="J92" s="71"/>
      <c r="K92" s="71"/>
      <c r="L92" s="71"/>
      <c r="M92" s="71"/>
      <c r="N92" s="71"/>
      <c r="O92" s="71"/>
      <c r="P92" s="43"/>
      <c r="Q92" s="43"/>
      <c r="R92" s="43"/>
      <c r="S92" s="2"/>
      <c r="T92" s="2"/>
    </row>
    <row r="93" spans="1:20" x14ac:dyDescent="0.3">
      <c r="A93" s="163"/>
      <c r="B93" s="2" t="s">
        <v>128</v>
      </c>
      <c r="C93" s="6" t="s">
        <v>26</v>
      </c>
      <c r="D93" s="87"/>
      <c r="E93" s="93"/>
      <c r="F93" s="20"/>
      <c r="H93" s="24"/>
      <c r="I93" s="24"/>
      <c r="J93" s="24"/>
      <c r="K93" s="24"/>
      <c r="L93" s="24"/>
      <c r="M93" s="24"/>
      <c r="N93" s="24"/>
    </row>
    <row r="94" spans="1:20" ht="12.75" customHeight="1" x14ac:dyDescent="0.35">
      <c r="A94" s="163"/>
      <c r="C94" s="6" t="s">
        <v>17</v>
      </c>
      <c r="D94" s="87"/>
      <c r="E94" s="93"/>
      <c r="F94" s="20"/>
      <c r="G94" s="21"/>
      <c r="H94" s="21"/>
      <c r="I94" s="21"/>
      <c r="J94" s="54"/>
    </row>
    <row r="95" spans="1:20" ht="12.75" customHeight="1" x14ac:dyDescent="0.35">
      <c r="A95" s="163"/>
      <c r="C95" s="6" t="s">
        <v>18</v>
      </c>
      <c r="D95" s="87"/>
      <c r="E95" s="93"/>
      <c r="F95" s="20"/>
      <c r="G95" s="21"/>
      <c r="H95" s="21"/>
      <c r="I95" s="21"/>
      <c r="J95" s="54"/>
    </row>
    <row r="96" spans="1:20" x14ac:dyDescent="0.3">
      <c r="A96" s="163"/>
      <c r="B96" s="22"/>
      <c r="C96" s="22"/>
      <c r="D96" s="223"/>
      <c r="E96" s="223"/>
      <c r="F96" s="27"/>
      <c r="G96" s="71"/>
      <c r="H96" s="71"/>
      <c r="I96" s="71"/>
      <c r="J96" s="71"/>
      <c r="K96" s="71"/>
      <c r="L96" s="71"/>
      <c r="M96" s="71"/>
      <c r="N96" s="71"/>
      <c r="O96" s="71"/>
      <c r="P96" s="43"/>
      <c r="Q96" s="43"/>
      <c r="R96" s="43"/>
      <c r="S96" s="2"/>
      <c r="T96" s="2"/>
    </row>
    <row r="97" spans="1:20" x14ac:dyDescent="0.3">
      <c r="A97" s="163"/>
      <c r="B97" s="2" t="s">
        <v>25</v>
      </c>
      <c r="C97" s="22"/>
      <c r="D97" s="124"/>
      <c r="E97" s="124"/>
      <c r="F97" s="27"/>
      <c r="G97" s="71"/>
      <c r="H97" s="71"/>
      <c r="I97" s="71"/>
      <c r="J97" s="71"/>
      <c r="K97" s="71"/>
      <c r="L97" s="71"/>
      <c r="M97" s="71"/>
      <c r="N97" s="71"/>
      <c r="O97" s="71"/>
      <c r="P97" s="43"/>
      <c r="Q97" s="43"/>
      <c r="R97" s="43"/>
      <c r="S97" s="2"/>
      <c r="T97" s="2"/>
    </row>
    <row r="98" spans="1:20" x14ac:dyDescent="0.3">
      <c r="A98" s="163"/>
      <c r="B98" s="51" t="s">
        <v>365</v>
      </c>
      <c r="C98" s="64"/>
      <c r="D98" s="89"/>
      <c r="E98" s="218" t="s">
        <v>332</v>
      </c>
      <c r="F98" s="127"/>
      <c r="G98" s="127"/>
      <c r="H98" s="216"/>
      <c r="I98" s="216"/>
      <c r="J98" s="216"/>
      <c r="K98" s="216"/>
    </row>
    <row r="99" spans="1:20" x14ac:dyDescent="0.3">
      <c r="A99" s="163"/>
      <c r="B99" s="22"/>
      <c r="C99" s="22"/>
      <c r="D99" s="124"/>
      <c r="E99" s="24"/>
      <c r="F99" s="27"/>
      <c r="G99" s="71"/>
      <c r="H99" s="71"/>
      <c r="I99" s="71"/>
      <c r="J99" s="71"/>
      <c r="K99" s="71"/>
      <c r="L99" s="71"/>
      <c r="M99" s="71"/>
      <c r="N99" s="71"/>
      <c r="O99" s="71"/>
      <c r="P99" s="43"/>
      <c r="Q99" s="43"/>
      <c r="R99" s="43"/>
      <c r="S99" s="2"/>
      <c r="T99" s="2"/>
    </row>
    <row r="100" spans="1:20" ht="36.5" customHeight="1" x14ac:dyDescent="0.3">
      <c r="A100" s="163"/>
      <c r="B100" s="318" t="s">
        <v>346</v>
      </c>
      <c r="C100" s="318"/>
      <c r="D100" s="219"/>
      <c r="E100" s="59"/>
      <c r="F100" s="225" t="str">
        <f>IF(AND(D98&gt;1,C203=3),"More than one headsail: not eligible for single furling headsail allowance","")</f>
        <v/>
      </c>
      <c r="G100" s="55"/>
      <c r="H100" s="55"/>
      <c r="I100" s="55"/>
    </row>
    <row r="101" spans="1:20" x14ac:dyDescent="0.3">
      <c r="A101" s="163"/>
      <c r="B101" s="219"/>
      <c r="C101" s="219"/>
      <c r="D101" s="219"/>
      <c r="E101" s="59"/>
      <c r="F101" s="41"/>
      <c r="G101" s="55"/>
      <c r="H101" s="55"/>
      <c r="I101" s="55"/>
    </row>
    <row r="102" spans="1:20" x14ac:dyDescent="0.3">
      <c r="A102" s="163"/>
      <c r="B102" s="219"/>
      <c r="C102" s="239" t="s">
        <v>357</v>
      </c>
      <c r="D102" s="240"/>
      <c r="E102" s="236"/>
      <c r="F102" s="41"/>
      <c r="G102" s="55"/>
      <c r="H102" s="55"/>
      <c r="I102" s="55"/>
    </row>
    <row r="103" spans="1:20" x14ac:dyDescent="0.3">
      <c r="A103" s="163"/>
      <c r="C103" s="70" t="s">
        <v>144</v>
      </c>
      <c r="D103" s="87"/>
      <c r="E103" s="93"/>
      <c r="F103" s="313"/>
      <c r="G103" s="308"/>
      <c r="H103" s="308"/>
      <c r="I103" s="308"/>
      <c r="J103" s="308"/>
      <c r="K103" s="308"/>
      <c r="L103" s="308"/>
      <c r="M103" s="308"/>
      <c r="N103" s="308"/>
      <c r="O103" s="308"/>
    </row>
    <row r="104" spans="1:20" ht="12.75" customHeight="1" x14ac:dyDescent="0.3">
      <c r="A104" s="163"/>
      <c r="C104" s="242" t="s">
        <v>145</v>
      </c>
      <c r="D104" s="242"/>
      <c r="E104" s="242"/>
      <c r="F104" s="242"/>
      <c r="G104" s="242"/>
      <c r="H104" s="242"/>
      <c r="I104" s="27"/>
      <c r="J104" s="27"/>
      <c r="K104" s="27"/>
      <c r="L104" s="27"/>
    </row>
    <row r="105" spans="1:20" x14ac:dyDescent="0.3">
      <c r="A105" s="163"/>
      <c r="C105" s="70" t="s">
        <v>146</v>
      </c>
      <c r="D105" s="87"/>
      <c r="E105" s="93"/>
      <c r="F105" s="29"/>
      <c r="G105" s="27"/>
      <c r="H105" s="27"/>
      <c r="I105" s="27"/>
    </row>
    <row r="106" spans="1:20" x14ac:dyDescent="0.3">
      <c r="A106" s="163"/>
      <c r="C106" s="70" t="s">
        <v>147</v>
      </c>
      <c r="D106" s="87"/>
      <c r="E106" s="93"/>
      <c r="G106" s="27"/>
      <c r="H106" s="27"/>
      <c r="I106" s="27"/>
    </row>
    <row r="107" spans="1:20" x14ac:dyDescent="0.3">
      <c r="A107" s="163"/>
      <c r="C107" s="6" t="s">
        <v>108</v>
      </c>
      <c r="D107" s="87"/>
      <c r="E107" s="93"/>
      <c r="F107" s="2"/>
      <c r="G107" s="27"/>
      <c r="H107" s="27"/>
      <c r="I107" s="27"/>
    </row>
    <row r="108" spans="1:20" x14ac:dyDescent="0.3">
      <c r="A108" s="163"/>
      <c r="C108" t="s">
        <v>36</v>
      </c>
      <c r="D108" s="87"/>
      <c r="E108" s="93"/>
      <c r="F108" s="2"/>
      <c r="G108" s="27"/>
      <c r="H108" s="27"/>
      <c r="I108" s="27"/>
    </row>
    <row r="109" spans="1:20" x14ac:dyDescent="0.3">
      <c r="A109" s="163"/>
      <c r="C109" s="6" t="s">
        <v>16</v>
      </c>
      <c r="D109" s="87"/>
      <c r="E109" s="93"/>
      <c r="G109" s="30"/>
      <c r="H109" s="30"/>
      <c r="I109" s="30"/>
      <c r="M109" s="44"/>
      <c r="N109" s="44"/>
      <c r="O109" s="44"/>
    </row>
    <row r="110" spans="1:20" x14ac:dyDescent="0.3">
      <c r="A110" s="163"/>
      <c r="C110" s="64"/>
      <c r="D110" s="10" t="s">
        <v>35</v>
      </c>
      <c r="E110" s="26">
        <f>IF(F175=TRUE,(0.0625*(ROUND(D105,2))*(4*(ROUND(D106,2))+(6*(ROUND(D109,2)))+(3*(ROUND(D108,2)))+(2*(ROUND(D107,2)))+0.09)),0)</f>
        <v>0</v>
      </c>
      <c r="F110" s="245"/>
      <c r="G110" s="246"/>
      <c r="H110" s="246"/>
      <c r="I110" s="246"/>
      <c r="J110" s="118"/>
      <c r="K110" s="118"/>
      <c r="L110" s="44"/>
      <c r="M110" s="44"/>
      <c r="N110" s="44"/>
      <c r="O110" s="44"/>
    </row>
    <row r="111" spans="1:20" x14ac:dyDescent="0.3">
      <c r="A111" s="163"/>
      <c r="B111" s="51" t="s">
        <v>169</v>
      </c>
      <c r="C111" s="64"/>
      <c r="D111" s="88"/>
      <c r="E111" s="94"/>
      <c r="F111" s="128" t="s">
        <v>303</v>
      </c>
      <c r="G111" s="129">
        <f>D106*0.075</f>
        <v>0</v>
      </c>
      <c r="H111" s="307" t="str">
        <f>IF(D111&gt;G111,"Check Foot Offset. If over 7.5% then it will be added to LL for the calculation of HSA on your certificate","")</f>
        <v/>
      </c>
      <c r="I111" s="307"/>
      <c r="J111" s="307"/>
      <c r="K111" s="307"/>
      <c r="L111" s="44"/>
      <c r="M111" s="44"/>
      <c r="N111" s="44"/>
      <c r="O111" s="44"/>
    </row>
    <row r="112" spans="1:20" x14ac:dyDescent="0.3">
      <c r="A112" s="163"/>
      <c r="B112" s="19"/>
      <c r="C112" s="56"/>
      <c r="D112" s="57"/>
      <c r="E112" s="59"/>
      <c r="F112" s="41"/>
      <c r="G112" s="55"/>
      <c r="H112" s="55"/>
      <c r="I112" s="55"/>
    </row>
    <row r="113" spans="1:12" x14ac:dyDescent="0.3">
      <c r="A113" s="163"/>
      <c r="B113" s="2" t="s">
        <v>310</v>
      </c>
      <c r="C113" s="56"/>
      <c r="D113" s="57"/>
      <c r="E113" s="59"/>
      <c r="F113" s="130"/>
      <c r="G113" s="127"/>
      <c r="H113" s="127"/>
      <c r="I113" s="55"/>
    </row>
    <row r="114" spans="1:12" x14ac:dyDescent="0.3">
      <c r="A114" s="163"/>
      <c r="B114" s="51" t="s">
        <v>367</v>
      </c>
      <c r="C114" s="56"/>
      <c r="D114" s="89"/>
      <c r="E114" s="59"/>
      <c r="F114" s="253"/>
      <c r="G114" s="253"/>
      <c r="H114" s="253"/>
      <c r="I114" s="55"/>
    </row>
    <row r="115" spans="1:12" x14ac:dyDescent="0.3">
      <c r="A115" s="163"/>
      <c r="C115" s="56"/>
      <c r="D115" s="249" t="str">
        <f>IF(D114=0,"","Complete all data")</f>
        <v/>
      </c>
      <c r="E115" s="249"/>
      <c r="F115" s="253"/>
      <c r="G115" s="253"/>
      <c r="H115" s="253"/>
      <c r="I115" s="55"/>
    </row>
    <row r="116" spans="1:12" x14ac:dyDescent="0.3">
      <c r="A116" s="163"/>
      <c r="C116" s="239" t="s">
        <v>357</v>
      </c>
      <c r="D116" s="240"/>
      <c r="E116" s="237"/>
      <c r="F116" s="232"/>
      <c r="G116" s="232"/>
      <c r="H116" s="232"/>
      <c r="I116" s="55"/>
    </row>
    <row r="117" spans="1:12" x14ac:dyDescent="0.3">
      <c r="A117" s="163"/>
      <c r="C117" s="7" t="s">
        <v>204</v>
      </c>
      <c r="D117" s="87"/>
      <c r="E117" s="93"/>
      <c r="F117" s="131" t="str">
        <f>IF(AND((D118&gt;0),(D118&lt;(D117*0.6))),"SHW &lt; 60.00%. Too narrow - rate as headsail","")</f>
        <v/>
      </c>
      <c r="I117" s="55"/>
    </row>
    <row r="118" spans="1:12" x14ac:dyDescent="0.3">
      <c r="A118" s="163"/>
      <c r="C118" s="7" t="s">
        <v>205</v>
      </c>
      <c r="D118" s="87"/>
      <c r="E118" s="93"/>
      <c r="F118" s="131" t="str">
        <f>IF(AND((D118&gt;0),(D118&gt;=(D117*0.75))),"SHW &gt;= 75%. Too wide - rate as spinnaker","")</f>
        <v/>
      </c>
      <c r="G118" s="127"/>
      <c r="H118" s="127"/>
      <c r="I118" s="55"/>
    </row>
    <row r="119" spans="1:12" x14ac:dyDescent="0.3">
      <c r="A119" s="163"/>
      <c r="C119" s="198" t="s">
        <v>218</v>
      </c>
      <c r="D119" s="194"/>
      <c r="E119" s="195"/>
      <c r="F119" s="157"/>
      <c r="G119" s="118"/>
      <c r="H119" s="118"/>
      <c r="I119" s="55"/>
    </row>
    <row r="120" spans="1:12" x14ac:dyDescent="0.3">
      <c r="A120" s="163"/>
      <c r="C120" s="198" t="s">
        <v>219</v>
      </c>
      <c r="D120" s="87"/>
      <c r="E120" s="93"/>
      <c r="F120" s="130"/>
      <c r="G120" s="159"/>
      <c r="H120" s="159"/>
    </row>
    <row r="121" spans="1:12" x14ac:dyDescent="0.3">
      <c r="A121" s="163"/>
      <c r="C121" s="198" t="s">
        <v>220</v>
      </c>
      <c r="D121" s="87"/>
      <c r="E121" s="93"/>
      <c r="F121" s="132"/>
      <c r="G121" s="158"/>
      <c r="H121" s="127"/>
      <c r="I121" s="127"/>
    </row>
    <row r="122" spans="1:12" x14ac:dyDescent="0.3">
      <c r="A122" s="163"/>
      <c r="C122" s="198" t="s">
        <v>221</v>
      </c>
      <c r="D122" s="87"/>
      <c r="E122" s="93"/>
      <c r="F122" s="41"/>
      <c r="G122" s="55"/>
      <c r="H122" s="55"/>
      <c r="I122" s="55"/>
    </row>
    <row r="123" spans="1:12" x14ac:dyDescent="0.3">
      <c r="A123" s="163"/>
      <c r="C123" s="198" t="s">
        <v>222</v>
      </c>
      <c r="D123" s="87"/>
      <c r="E123" s="93"/>
      <c r="F123" s="41"/>
      <c r="G123" s="55"/>
      <c r="H123" s="55"/>
      <c r="I123" s="55"/>
    </row>
    <row r="124" spans="1:12" x14ac:dyDescent="0.3">
      <c r="A124" s="163"/>
      <c r="C124" s="56"/>
      <c r="D124" s="10" t="s">
        <v>173</v>
      </c>
      <c r="E124" s="26">
        <f>IF(F178=TRUE,(0.0625*(ROUND(D119,2))*(4*(ROUND(D120,2))+(6*(ROUND(D123,2)))+(3*(ROUND(D122,2)))+(2*(ROUND(D121,2)))+0.09)),0)</f>
        <v>0</v>
      </c>
      <c r="F124" s="245"/>
      <c r="G124" s="246"/>
      <c r="H124" s="246"/>
      <c r="I124" s="246"/>
    </row>
    <row r="125" spans="1:12" x14ac:dyDescent="0.3">
      <c r="A125" s="163"/>
      <c r="B125" s="51" t="s">
        <v>301</v>
      </c>
      <c r="C125" s="64"/>
      <c r="D125" s="88"/>
      <c r="E125" s="94"/>
      <c r="F125" s="128" t="s">
        <v>302</v>
      </c>
      <c r="G125" s="129">
        <f>D120*0.075</f>
        <v>0</v>
      </c>
      <c r="H125" s="127"/>
      <c r="I125" s="127"/>
    </row>
    <row r="126" spans="1:12" x14ac:dyDescent="0.3">
      <c r="A126" s="163"/>
      <c r="C126" s="56"/>
      <c r="D126" s="126"/>
      <c r="E126" s="58"/>
      <c r="F126" s="41"/>
      <c r="G126" s="55"/>
      <c r="H126" s="55"/>
      <c r="I126" s="55"/>
    </row>
    <row r="127" spans="1:12" x14ac:dyDescent="0.3">
      <c r="A127" s="163"/>
      <c r="B127" s="2" t="s">
        <v>344</v>
      </c>
      <c r="C127" s="56"/>
      <c r="D127" s="224"/>
      <c r="E127" s="59"/>
      <c r="F127" s="41"/>
      <c r="G127" s="55"/>
      <c r="H127" s="55"/>
      <c r="I127" s="55"/>
    </row>
    <row r="128" spans="1:12" ht="12.75" customHeight="1" x14ac:dyDescent="0.3">
      <c r="A128" s="163"/>
      <c r="B128" s="51" t="s">
        <v>366</v>
      </c>
      <c r="C128" s="19"/>
      <c r="D128" s="89"/>
      <c r="E128" s="31"/>
      <c r="F128" s="251"/>
      <c r="G128" s="251"/>
      <c r="H128" s="251"/>
      <c r="I128" s="251"/>
      <c r="J128" s="251"/>
      <c r="K128" s="251"/>
      <c r="L128" s="251"/>
    </row>
    <row r="129" spans="1:13" ht="12.75" customHeight="1" x14ac:dyDescent="0.35">
      <c r="A129" s="163"/>
      <c r="B129" s="19"/>
      <c r="C129" s="19"/>
      <c r="D129" s="40"/>
      <c r="F129" s="21"/>
      <c r="G129" s="21"/>
      <c r="H129" s="133"/>
      <c r="I129" s="133"/>
      <c r="J129" s="54"/>
    </row>
    <row r="130" spans="1:13" ht="12.75" customHeight="1" x14ac:dyDescent="0.35">
      <c r="A130" s="163"/>
      <c r="B130" s="250" t="s">
        <v>168</v>
      </c>
      <c r="C130" s="250"/>
      <c r="D130" s="250"/>
      <c r="E130" s="250"/>
      <c r="F130" s="21"/>
      <c r="G130" s="21"/>
      <c r="H130" s="21"/>
      <c r="I130" s="21"/>
      <c r="J130" s="54"/>
    </row>
    <row r="131" spans="1:13" ht="12.75" customHeight="1" x14ac:dyDescent="0.35">
      <c r="A131" s="163"/>
      <c r="B131" s="231"/>
      <c r="C131" s="231"/>
      <c r="D131" s="231"/>
      <c r="E131" s="231"/>
      <c r="F131" s="21"/>
      <c r="G131" s="21"/>
      <c r="H131" s="21"/>
      <c r="I131" s="21"/>
      <c r="J131" s="54"/>
    </row>
    <row r="132" spans="1:13" ht="12.75" customHeight="1" x14ac:dyDescent="0.35">
      <c r="A132" s="163"/>
      <c r="B132" s="231"/>
      <c r="C132" s="239" t="s">
        <v>357</v>
      </c>
      <c r="D132" s="240"/>
      <c r="E132" s="237"/>
      <c r="F132" s="21"/>
      <c r="G132" s="21"/>
      <c r="H132" s="21"/>
      <c r="I132" s="21"/>
      <c r="J132" s="54"/>
    </row>
    <row r="133" spans="1:13" x14ac:dyDescent="0.3">
      <c r="A133" s="163"/>
      <c r="B133" s="2" t="s">
        <v>23</v>
      </c>
      <c r="C133" s="6" t="s">
        <v>19</v>
      </c>
      <c r="D133" s="87"/>
      <c r="E133" s="93"/>
      <c r="F133" s="20"/>
      <c r="K133" s="19"/>
      <c r="L133" s="19"/>
      <c r="M133" s="19"/>
    </row>
    <row r="134" spans="1:13" x14ac:dyDescent="0.3">
      <c r="A134" s="163"/>
      <c r="C134" s="6" t="s">
        <v>20</v>
      </c>
      <c r="D134" s="87"/>
      <c r="E134" s="93"/>
      <c r="F134" s="20"/>
      <c r="K134" s="74"/>
      <c r="L134" s="74"/>
      <c r="M134" s="74"/>
    </row>
    <row r="135" spans="1:13" x14ac:dyDescent="0.3">
      <c r="A135" s="163"/>
      <c r="C135" s="70" t="s">
        <v>148</v>
      </c>
      <c r="D135" s="87"/>
      <c r="E135" s="93"/>
      <c r="F135" s="32"/>
      <c r="I135" s="30"/>
    </row>
    <row r="136" spans="1:13" ht="12.75" customHeight="1" x14ac:dyDescent="0.3">
      <c r="A136" s="163"/>
      <c r="C136" s="6" t="s">
        <v>21</v>
      </c>
      <c r="D136" s="87"/>
      <c r="E136" s="93"/>
      <c r="F136" s="60"/>
      <c r="I136" s="72"/>
    </row>
    <row r="137" spans="1:13" ht="13" customHeight="1" x14ac:dyDescent="0.3">
      <c r="A137" s="163"/>
      <c r="B137" s="23"/>
      <c r="C137" s="134" t="s">
        <v>107</v>
      </c>
      <c r="D137" s="10" t="s">
        <v>34</v>
      </c>
      <c r="E137" s="26">
        <f>IF(AND(F176=TRUE,C196=0),((ROUND(D133,2)+ROUND(D134,2))/2)*((ROUND(D135,2)+(4*ROUND(D136,2)))/5)*0.83,0)</f>
        <v>0</v>
      </c>
      <c r="F137" s="78"/>
      <c r="G137" s="252" t="str">
        <f>IF((D136&lt;(D135*0.75)),"Sym spi SHW less than 75% SFL - too narrow","")</f>
        <v/>
      </c>
      <c r="H137" s="252"/>
      <c r="I137" s="252"/>
      <c r="J137" s="252"/>
    </row>
    <row r="138" spans="1:13" x14ac:dyDescent="0.3">
      <c r="A138" s="163"/>
      <c r="B138" s="23"/>
      <c r="D138" s="235"/>
      <c r="E138" s="98"/>
      <c r="F138" s="55"/>
      <c r="G138" s="55"/>
      <c r="H138" s="55"/>
      <c r="I138" s="55"/>
    </row>
    <row r="139" spans="1:13" x14ac:dyDescent="0.3">
      <c r="A139" s="163"/>
      <c r="B139" s="23"/>
      <c r="C139" s="239" t="s">
        <v>357</v>
      </c>
      <c r="D139" s="240"/>
      <c r="E139" s="237"/>
      <c r="F139" s="55"/>
      <c r="G139" s="55"/>
      <c r="H139" s="55"/>
      <c r="I139" s="55"/>
    </row>
    <row r="140" spans="1:13" x14ac:dyDescent="0.3">
      <c r="A140" s="163"/>
      <c r="B140" s="2" t="s">
        <v>24</v>
      </c>
      <c r="C140" s="6" t="s">
        <v>19</v>
      </c>
      <c r="D140" s="87"/>
      <c r="E140" s="93"/>
      <c r="F140" s="33"/>
      <c r="G140" s="247"/>
      <c r="H140" s="247"/>
      <c r="I140" s="247"/>
    </row>
    <row r="141" spans="1:13" x14ac:dyDescent="0.3">
      <c r="A141" s="163"/>
      <c r="C141" s="6" t="s">
        <v>20</v>
      </c>
      <c r="D141" s="87"/>
      <c r="E141" s="93"/>
      <c r="F141" s="33"/>
      <c r="G141" s="247"/>
      <c r="H141" s="247"/>
      <c r="I141" s="247"/>
    </row>
    <row r="142" spans="1:13" x14ac:dyDescent="0.3">
      <c r="A142" s="163"/>
      <c r="C142" s="70" t="s">
        <v>148</v>
      </c>
      <c r="D142" s="87"/>
      <c r="E142" s="93"/>
      <c r="F142" s="33"/>
      <c r="G142" s="247"/>
      <c r="H142" s="247"/>
      <c r="I142" s="247"/>
    </row>
    <row r="143" spans="1:13" x14ac:dyDescent="0.3">
      <c r="A143" s="163"/>
      <c r="C143" s="6" t="s">
        <v>21</v>
      </c>
      <c r="D143" s="87"/>
      <c r="E143" s="93"/>
      <c r="F143" s="60"/>
      <c r="G143" s="247"/>
      <c r="H143" s="247"/>
      <c r="I143" s="247"/>
    </row>
    <row r="144" spans="1:13" x14ac:dyDescent="0.3">
      <c r="A144" s="163"/>
      <c r="B144" s="23"/>
      <c r="C144" s="134" t="s">
        <v>106</v>
      </c>
      <c r="D144" s="10" t="s">
        <v>34</v>
      </c>
      <c r="E144" s="26">
        <f>IF(AND(F177=TRUE,C197=0),((ROUND(D140,2)+ROUND(D141,2))/2)*((ROUND(D142,2)+(4*ROUND(D143,2)))/5)*0.83,0)</f>
        <v>0</v>
      </c>
      <c r="F144" s="78"/>
      <c r="G144" s="252" t="str">
        <f>IF((D143&lt;(D142*0.75)),"Asym spi SHW less than 75% SFL - too narrow","")</f>
        <v/>
      </c>
      <c r="H144" s="252"/>
      <c r="I144" s="252"/>
      <c r="J144" s="252"/>
    </row>
    <row r="145" spans="1:18" x14ac:dyDescent="0.3">
      <c r="A145" s="163"/>
      <c r="B145" s="23"/>
      <c r="C145" s="101"/>
      <c r="D145" s="57"/>
      <c r="E145" s="58"/>
      <c r="F145" s="55"/>
      <c r="G145" s="122"/>
      <c r="H145" s="122"/>
      <c r="I145" s="122"/>
      <c r="J145" s="122"/>
    </row>
    <row r="146" spans="1:18" x14ac:dyDescent="0.3">
      <c r="A146" s="163"/>
      <c r="B146" s="241" t="s">
        <v>212</v>
      </c>
      <c r="C146" s="241"/>
      <c r="D146" s="241"/>
      <c r="E146" s="139" t="s">
        <v>107</v>
      </c>
      <c r="F146" s="135"/>
      <c r="H146" s="122"/>
      <c r="I146" s="122"/>
      <c r="J146" s="122"/>
    </row>
    <row r="147" spans="1:18" x14ac:dyDescent="0.25">
      <c r="A147" s="163"/>
      <c r="B147" s="243" t="s">
        <v>213</v>
      </c>
      <c r="C147" s="243"/>
      <c r="D147" s="243"/>
      <c r="E147" s="140" t="s">
        <v>106</v>
      </c>
      <c r="F147" s="136"/>
      <c r="H147" s="122"/>
      <c r="I147" s="122"/>
      <c r="J147" s="122"/>
    </row>
    <row r="148" spans="1:18" x14ac:dyDescent="0.3">
      <c r="A148" s="163"/>
      <c r="B148" s="23"/>
      <c r="D148" s="57"/>
      <c r="E148" s="59"/>
      <c r="F148" s="55"/>
      <c r="G148" s="55"/>
      <c r="H148" s="55"/>
      <c r="I148" s="55"/>
    </row>
    <row r="149" spans="1:18" x14ac:dyDescent="0.3">
      <c r="A149" s="163"/>
      <c r="B149" s="25" t="s">
        <v>163</v>
      </c>
      <c r="D149" s="95"/>
      <c r="E149" s="96"/>
      <c r="F149" s="34"/>
      <c r="G149" s="34"/>
      <c r="H149" s="34"/>
      <c r="I149" s="34"/>
    </row>
    <row r="150" spans="1:18" x14ac:dyDescent="0.3">
      <c r="A150" s="163"/>
      <c r="B150" s="2" t="s">
        <v>28</v>
      </c>
      <c r="C150" s="6" t="s">
        <v>29</v>
      </c>
      <c r="D150" s="87"/>
      <c r="E150" s="93"/>
      <c r="F150" s="33"/>
      <c r="G150" s="34"/>
      <c r="H150" s="34"/>
      <c r="I150" s="34"/>
    </row>
    <row r="151" spans="1:18" ht="12" customHeight="1" x14ac:dyDescent="0.3">
      <c r="A151" s="163"/>
      <c r="C151" s="6" t="s">
        <v>30</v>
      </c>
      <c r="D151" s="87"/>
      <c r="E151" s="93"/>
      <c r="J151" s="35"/>
    </row>
    <row r="152" spans="1:18" ht="12" customHeight="1" x14ac:dyDescent="0.3">
      <c r="A152" s="163"/>
      <c r="D152" s="234"/>
      <c r="E152" s="80"/>
      <c r="J152" s="35"/>
    </row>
    <row r="153" spans="1:18" ht="12" customHeight="1" x14ac:dyDescent="0.3">
      <c r="A153" s="163"/>
      <c r="C153" s="239" t="s">
        <v>357</v>
      </c>
      <c r="D153" s="240"/>
      <c r="E153" s="237"/>
      <c r="J153" s="35"/>
    </row>
    <row r="154" spans="1:18" ht="12.5" x14ac:dyDescent="0.25">
      <c r="A154" s="163"/>
      <c r="B154" s="19" t="s">
        <v>215</v>
      </c>
      <c r="C154" s="6" t="s">
        <v>31</v>
      </c>
      <c r="D154" s="87"/>
      <c r="E154" s="93"/>
    </row>
    <row r="155" spans="1:18" x14ac:dyDescent="0.3">
      <c r="A155" s="163"/>
      <c r="C155" s="6" t="s">
        <v>32</v>
      </c>
      <c r="D155" s="87"/>
      <c r="E155" s="93"/>
    </row>
    <row r="156" spans="1:18" x14ac:dyDescent="0.3">
      <c r="A156" s="163"/>
      <c r="D156" s="28"/>
      <c r="G156" s="73"/>
      <c r="J156" s="66"/>
      <c r="K156" s="66"/>
      <c r="L156" s="66"/>
    </row>
    <row r="157" spans="1:18" ht="15.5" x14ac:dyDescent="0.35">
      <c r="A157" s="163"/>
      <c r="B157" s="164" t="s">
        <v>37</v>
      </c>
      <c r="C157" s="165"/>
      <c r="D157" s="163"/>
      <c r="E157" s="165"/>
      <c r="F157" s="75"/>
      <c r="G157" s="75"/>
      <c r="H157" s="75"/>
      <c r="I157" s="75"/>
    </row>
    <row r="158" spans="1:18" ht="12.5" x14ac:dyDescent="0.25">
      <c r="B158" s="244" t="s">
        <v>175</v>
      </c>
      <c r="C158" s="244"/>
      <c r="D158" s="75"/>
      <c r="E158" s="75"/>
      <c r="F158" s="36"/>
      <c r="G158" s="36"/>
      <c r="H158" s="36"/>
      <c r="I158" s="81" t="s">
        <v>154</v>
      </c>
    </row>
    <row r="159" spans="1:18" x14ac:dyDescent="0.3">
      <c r="D159" s="200">
        <v>2025</v>
      </c>
    </row>
    <row r="160" spans="1:18" ht="12.5" x14ac:dyDescent="0.25">
      <c r="B160" s="37"/>
      <c r="C160" s="38"/>
      <c r="D160" s="107" t="s">
        <v>349</v>
      </c>
      <c r="E160" s="36"/>
      <c r="F160" s="36"/>
      <c r="G160" s="36"/>
      <c r="O160" s="1"/>
      <c r="R160"/>
    </row>
    <row r="161" spans="1:18" ht="13" customHeight="1" x14ac:dyDescent="0.3">
      <c r="B161" s="2" t="s">
        <v>160</v>
      </c>
      <c r="D161" s="16">
        <v>6.8</v>
      </c>
      <c r="E161" s="19" t="s">
        <v>49</v>
      </c>
      <c r="F161" s="248" t="s">
        <v>162</v>
      </c>
      <c r="G161" s="248"/>
      <c r="H161" s="248"/>
      <c r="I161" s="248"/>
      <c r="O161" s="1"/>
      <c r="R161"/>
    </row>
    <row r="162" spans="1:18" x14ac:dyDescent="0.3">
      <c r="B162" s="2" t="s">
        <v>161</v>
      </c>
      <c r="D162" s="16">
        <v>7.2</v>
      </c>
      <c r="E162" s="19" t="s">
        <v>49</v>
      </c>
      <c r="F162" s="248"/>
      <c r="G162" s="248"/>
      <c r="H162" s="248"/>
      <c r="I162" s="248"/>
      <c r="O162" s="1"/>
      <c r="R162"/>
    </row>
    <row r="163" spans="1:18" x14ac:dyDescent="0.3">
      <c r="B163" s="2" t="s">
        <v>45</v>
      </c>
      <c r="D163" s="16">
        <v>9.9</v>
      </c>
      <c r="E163" s="19" t="s">
        <v>49</v>
      </c>
      <c r="F163" s="99"/>
      <c r="G163" s="99"/>
      <c r="H163" s="99"/>
      <c r="I163" s="99"/>
      <c r="O163" s="1"/>
      <c r="R163"/>
    </row>
    <row r="164" spans="1:18" x14ac:dyDescent="0.3">
      <c r="E164" s="39"/>
      <c r="F164" s="39"/>
      <c r="G164" s="39"/>
      <c r="H164" s="39"/>
      <c r="I164" s="39"/>
    </row>
    <row r="165" spans="1:18" x14ac:dyDescent="0.3">
      <c r="B165" s="3" t="s">
        <v>44</v>
      </c>
      <c r="C165" s="12"/>
      <c r="D165" s="13" t="s">
        <v>51</v>
      </c>
      <c r="E165" s="12"/>
      <c r="F165" s="4"/>
    </row>
    <row r="166" spans="1:18" x14ac:dyDescent="0.3">
      <c r="B166" s="5" t="s">
        <v>46</v>
      </c>
      <c r="D166" s="14">
        <f>D35</f>
        <v>0</v>
      </c>
      <c r="E166" t="s">
        <v>50</v>
      </c>
      <c r="F166" s="17"/>
      <c r="G166" s="241"/>
      <c r="H166" s="241"/>
      <c r="I166" s="241"/>
    </row>
    <row r="167" spans="1:18" x14ac:dyDescent="0.3">
      <c r="B167" s="5" t="s">
        <v>40</v>
      </c>
      <c r="D167" s="14">
        <f>IF(D166&gt;11.99,IF(D166&gt;17.99,D163,D162),D161)</f>
        <v>6.8</v>
      </c>
      <c r="F167" s="17"/>
      <c r="G167" s="241"/>
      <c r="H167" s="241"/>
      <c r="I167" s="241"/>
    </row>
    <row r="168" spans="1:18" x14ac:dyDescent="0.3">
      <c r="B168" s="5" t="s">
        <v>41</v>
      </c>
      <c r="D168" s="14">
        <f>D166*D167</f>
        <v>0</v>
      </c>
      <c r="F168" s="6"/>
    </row>
    <row r="169" spans="1:18" x14ac:dyDescent="0.3">
      <c r="B169" s="5" t="s">
        <v>42</v>
      </c>
      <c r="D169" s="14">
        <f>IF(D180=FALSE,0,D168)</f>
        <v>0</v>
      </c>
      <c r="F169" s="6"/>
    </row>
    <row r="170" spans="1:18" x14ac:dyDescent="0.3">
      <c r="B170" s="8" t="s">
        <v>43</v>
      </c>
      <c r="C170" s="11"/>
      <c r="D170" s="15">
        <f>SUM(D168:D169)</f>
        <v>0</v>
      </c>
      <c r="E170" s="18"/>
      <c r="F170" s="9"/>
    </row>
    <row r="173" spans="1:18" x14ac:dyDescent="0.3">
      <c r="B173" s="44" t="s">
        <v>59</v>
      </c>
    </row>
    <row r="175" spans="1:18" hidden="1" x14ac:dyDescent="0.3">
      <c r="A175" s="205"/>
      <c r="B175" s="206"/>
      <c r="C175" s="207"/>
      <c r="D175" s="207" t="s">
        <v>56</v>
      </c>
      <c r="E175" s="207"/>
      <c r="F175" s="207" t="b">
        <f>AND(D105&gt;0,D106&gt;0,D107&gt;0,D108&gt;0,D109&gt;0)</f>
        <v>0</v>
      </c>
      <c r="G175" s="1"/>
      <c r="H175" s="1"/>
    </row>
    <row r="176" spans="1:18" hidden="1" x14ac:dyDescent="0.3">
      <c r="A176" s="205"/>
      <c r="B176" s="206"/>
      <c r="C176" s="207"/>
      <c r="D176" s="207" t="s">
        <v>57</v>
      </c>
      <c r="E176" s="207"/>
      <c r="F176" s="207" t="b">
        <f>AND(D133&gt;0,D134&gt;0,D135&gt;0,D136&gt;0)</f>
        <v>0</v>
      </c>
      <c r="G176" s="1"/>
      <c r="H176" s="1"/>
    </row>
    <row r="177" spans="1:8" hidden="1" x14ac:dyDescent="0.3">
      <c r="A177" s="205"/>
      <c r="B177" s="206"/>
      <c r="C177" s="207"/>
      <c r="D177" s="207" t="s">
        <v>58</v>
      </c>
      <c r="E177" s="207"/>
      <c r="F177" s="207" t="b">
        <f>AND(D140&gt;0,D141&gt;0,D142&gt;0,D143&gt;0)</f>
        <v>0</v>
      </c>
      <c r="G177" s="1"/>
      <c r="H177" s="1"/>
    </row>
    <row r="178" spans="1:8" hidden="1" x14ac:dyDescent="0.3">
      <c r="A178" s="205"/>
      <c r="B178" s="206"/>
      <c r="C178" s="207"/>
      <c r="D178" s="207" t="s">
        <v>174</v>
      </c>
      <c r="E178" s="207"/>
      <c r="F178" s="207" t="b">
        <f>AND(D119&gt;0,D120&gt;0,D121&gt;0,D122&gt;0,D123&gt;0)</f>
        <v>0</v>
      </c>
      <c r="G178" s="1"/>
      <c r="H178" s="1"/>
    </row>
    <row r="179" spans="1:8" hidden="1" x14ac:dyDescent="0.3">
      <c r="A179" s="205"/>
      <c r="B179" s="206"/>
      <c r="C179" s="207"/>
      <c r="D179" s="207"/>
      <c r="E179" s="207"/>
      <c r="F179" s="207"/>
      <c r="G179" s="1"/>
      <c r="H179" s="1"/>
    </row>
    <row r="180" spans="1:8" hidden="1" x14ac:dyDescent="0.3">
      <c r="A180" s="205"/>
      <c r="B180" s="206"/>
      <c r="C180" s="208" t="s">
        <v>52</v>
      </c>
      <c r="D180" s="209" t="b">
        <v>0</v>
      </c>
      <c r="E180" s="207"/>
      <c r="F180" s="207"/>
      <c r="G180" s="1"/>
      <c r="H180" s="1"/>
    </row>
    <row r="181" spans="1:8" hidden="1" x14ac:dyDescent="0.3">
      <c r="A181" s="205"/>
      <c r="B181" s="206"/>
      <c r="C181" s="207" t="s">
        <v>53</v>
      </c>
      <c r="D181" s="207" t="b">
        <v>0</v>
      </c>
      <c r="E181" s="207"/>
      <c r="F181" s="207"/>
      <c r="G181" s="1"/>
      <c r="H181" s="1"/>
    </row>
    <row r="182" spans="1:8" hidden="1" x14ac:dyDescent="0.3">
      <c r="A182" s="205"/>
      <c r="B182" s="206"/>
      <c r="C182" s="207" t="s">
        <v>277</v>
      </c>
      <c r="D182" s="207" t="b">
        <v>0</v>
      </c>
      <c r="E182" s="207"/>
      <c r="F182" s="207"/>
      <c r="G182" s="1"/>
      <c r="H182" s="1"/>
    </row>
    <row r="183" spans="1:8" hidden="1" x14ac:dyDescent="0.3">
      <c r="A183" s="205"/>
      <c r="B183" s="206"/>
      <c r="C183" s="207" t="s">
        <v>38</v>
      </c>
      <c r="D183" s="207" t="b">
        <v>0</v>
      </c>
      <c r="E183" s="207"/>
      <c r="F183" s="207"/>
      <c r="G183" s="1"/>
      <c r="H183" s="1"/>
    </row>
    <row r="184" spans="1:8" hidden="1" x14ac:dyDescent="0.3">
      <c r="A184" s="205"/>
      <c r="B184" s="206"/>
      <c r="C184" s="207"/>
      <c r="D184" s="207"/>
      <c r="E184" s="207"/>
      <c r="F184" s="206" t="s">
        <v>98</v>
      </c>
      <c r="G184" s="1"/>
      <c r="H184" s="1"/>
    </row>
    <row r="185" spans="1:8" hidden="1" x14ac:dyDescent="0.3">
      <c r="A185" s="205"/>
      <c r="B185" s="206"/>
      <c r="C185" s="207" t="s">
        <v>39</v>
      </c>
      <c r="D185" s="207" t="b">
        <v>0</v>
      </c>
      <c r="E185" s="207"/>
      <c r="F185" s="206" t="s">
        <v>99</v>
      </c>
      <c r="G185" s="1"/>
      <c r="H185" s="1"/>
    </row>
    <row r="186" spans="1:8" hidden="1" x14ac:dyDescent="0.3">
      <c r="A186" s="205"/>
      <c r="B186" s="206"/>
      <c r="C186" s="207" t="s">
        <v>273</v>
      </c>
      <c r="D186" s="207" t="b">
        <v>0</v>
      </c>
      <c r="E186" s="207"/>
      <c r="F186" s="1"/>
      <c r="G186" s="1"/>
      <c r="H186" s="1"/>
    </row>
    <row r="187" spans="1:8" hidden="1" x14ac:dyDescent="0.3">
      <c r="A187" s="205"/>
      <c r="B187" s="206"/>
      <c r="C187" s="207"/>
      <c r="D187" s="207" t="s">
        <v>314</v>
      </c>
      <c r="E187" s="207"/>
      <c r="F187" s="1"/>
      <c r="G187" s="1"/>
      <c r="H187" s="1"/>
    </row>
    <row r="188" spans="1:8" hidden="1" x14ac:dyDescent="0.3">
      <c r="A188" s="205"/>
      <c r="B188" s="206"/>
      <c r="C188" s="207"/>
      <c r="D188" s="207" t="s">
        <v>201</v>
      </c>
      <c r="E188" s="207"/>
      <c r="F188" s="1"/>
      <c r="G188" s="1"/>
      <c r="H188" s="1"/>
    </row>
    <row r="189" spans="1:8" hidden="1" x14ac:dyDescent="0.3">
      <c r="A189" s="205"/>
      <c r="B189" s="206"/>
      <c r="C189" s="207"/>
      <c r="D189" s="207" t="s">
        <v>95</v>
      </c>
      <c r="E189" s="207"/>
      <c r="F189" s="1"/>
      <c r="G189" s="1"/>
      <c r="H189" s="1"/>
    </row>
    <row r="190" spans="1:8" hidden="1" x14ac:dyDescent="0.3">
      <c r="A190" s="205"/>
      <c r="B190" s="206"/>
      <c r="C190" s="207"/>
      <c r="D190" s="207" t="s">
        <v>202</v>
      </c>
      <c r="E190" s="207"/>
      <c r="F190" s="1"/>
      <c r="G190" s="1"/>
      <c r="H190" s="1"/>
    </row>
    <row r="191" spans="1:8" hidden="1" x14ac:dyDescent="0.3">
      <c r="A191" s="205"/>
      <c r="B191" s="206"/>
      <c r="C191" s="207"/>
      <c r="D191" s="207" t="s">
        <v>203</v>
      </c>
      <c r="E191" s="207"/>
      <c r="F191" s="1"/>
      <c r="G191" s="1"/>
      <c r="H191" s="1"/>
    </row>
    <row r="192" spans="1:8" hidden="1" x14ac:dyDescent="0.3">
      <c r="A192" s="205"/>
      <c r="B192" s="206"/>
      <c r="C192" s="207"/>
      <c r="D192" s="207" t="s">
        <v>96</v>
      </c>
      <c r="E192" s="207"/>
      <c r="F192" s="1"/>
      <c r="G192" s="1"/>
      <c r="H192" s="1"/>
    </row>
    <row r="193" spans="1:8" hidden="1" x14ac:dyDescent="0.3">
      <c r="A193" s="205"/>
      <c r="B193" s="206"/>
      <c r="C193" s="207"/>
      <c r="D193" s="207" t="s">
        <v>97</v>
      </c>
      <c r="E193" s="207"/>
      <c r="F193" s="1"/>
      <c r="G193" s="1"/>
      <c r="H193" s="1"/>
    </row>
    <row r="194" spans="1:8" hidden="1" x14ac:dyDescent="0.3">
      <c r="A194" s="205"/>
      <c r="B194" s="206"/>
      <c r="C194" s="207">
        <v>1</v>
      </c>
      <c r="D194" s="207" t="s">
        <v>291</v>
      </c>
      <c r="E194" s="207"/>
      <c r="F194" s="1"/>
      <c r="G194" s="1"/>
      <c r="H194" s="1"/>
    </row>
    <row r="195" spans="1:8" hidden="1" x14ac:dyDescent="0.3">
      <c r="A195" s="205"/>
      <c r="B195" s="206"/>
      <c r="C195" s="207"/>
      <c r="D195" s="207"/>
      <c r="E195" s="207"/>
      <c r="F195" s="1"/>
      <c r="G195" s="1"/>
      <c r="H195" s="1"/>
    </row>
    <row r="196" spans="1:8" hidden="1" x14ac:dyDescent="0.3">
      <c r="A196" s="205"/>
      <c r="B196" s="206"/>
      <c r="C196" s="207">
        <f>IF((D135*0.75)&gt;D136,1,0)</f>
        <v>0</v>
      </c>
      <c r="D196" s="207" t="s">
        <v>102</v>
      </c>
      <c r="E196" s="207"/>
      <c r="F196" s="1"/>
      <c r="G196" s="1"/>
      <c r="H196" s="1"/>
    </row>
    <row r="197" spans="1:8" hidden="1" x14ac:dyDescent="0.3">
      <c r="A197" s="205"/>
      <c r="B197" s="206"/>
      <c r="C197" s="207">
        <f>IF((D142*0.75)&gt;D143,1,0)</f>
        <v>0</v>
      </c>
      <c r="D197" s="207" t="s">
        <v>103</v>
      </c>
      <c r="E197" s="207"/>
      <c r="F197" s="1"/>
      <c r="G197" s="1"/>
      <c r="H197" s="1"/>
    </row>
    <row r="198" spans="1:8" hidden="1" x14ac:dyDescent="0.3">
      <c r="A198" s="205"/>
      <c r="B198" s="206"/>
      <c r="C198" s="207"/>
      <c r="D198" s="207"/>
      <c r="E198" s="207"/>
      <c r="F198" s="1"/>
      <c r="G198" s="1"/>
      <c r="H198" s="1"/>
    </row>
    <row r="199" spans="1:8" hidden="1" x14ac:dyDescent="0.3">
      <c r="A199" s="205"/>
      <c r="B199" s="206"/>
      <c r="C199" s="207"/>
      <c r="D199" s="220" t="s">
        <v>333</v>
      </c>
      <c r="E199" s="207"/>
      <c r="F199" s="1"/>
      <c r="G199" s="1"/>
      <c r="H199" s="1"/>
    </row>
    <row r="200" spans="1:8" hidden="1" x14ac:dyDescent="0.3">
      <c r="A200" s="205"/>
      <c r="B200" s="206"/>
      <c r="C200" s="207"/>
      <c r="D200" s="220" t="s">
        <v>334</v>
      </c>
      <c r="E200" s="207"/>
      <c r="F200" s="1"/>
      <c r="G200" s="1"/>
      <c r="H200" s="1"/>
    </row>
    <row r="201" spans="1:8" hidden="1" x14ac:dyDescent="0.3">
      <c r="A201" s="205"/>
      <c r="B201" s="206"/>
      <c r="C201" s="207"/>
      <c r="D201" s="220" t="s">
        <v>335</v>
      </c>
      <c r="E201" s="207"/>
      <c r="F201" s="1"/>
      <c r="G201" s="1"/>
      <c r="H201" s="1"/>
    </row>
    <row r="202" spans="1:8" hidden="1" x14ac:dyDescent="0.3">
      <c r="A202" s="205"/>
      <c r="B202" s="206"/>
      <c r="C202" s="207"/>
      <c r="D202" s="207"/>
      <c r="E202" s="207"/>
      <c r="F202" s="1"/>
      <c r="G202" s="1"/>
      <c r="H202" s="1"/>
    </row>
    <row r="203" spans="1:8" hidden="1" x14ac:dyDescent="0.3">
      <c r="A203" s="205"/>
      <c r="B203" s="206"/>
      <c r="C203" s="207">
        <v>1</v>
      </c>
      <c r="D203" s="207" t="s">
        <v>339</v>
      </c>
      <c r="E203" s="207"/>
      <c r="F203" s="1"/>
      <c r="G203" s="1"/>
      <c r="H203" s="1"/>
    </row>
    <row r="204" spans="1:8" hidden="1" x14ac:dyDescent="0.3">
      <c r="A204" s="205"/>
      <c r="B204" s="206"/>
      <c r="C204" s="207" t="b">
        <v>0</v>
      </c>
      <c r="D204" s="207" t="s">
        <v>126</v>
      </c>
      <c r="E204" s="207"/>
      <c r="F204" s="1"/>
      <c r="G204" s="1"/>
      <c r="H204" s="1"/>
    </row>
    <row r="205" spans="1:8" hidden="1" x14ac:dyDescent="0.3">
      <c r="A205" s="205"/>
      <c r="B205" s="206"/>
      <c r="C205" s="207" t="b">
        <v>0</v>
      </c>
      <c r="D205" s="207" t="s">
        <v>127</v>
      </c>
      <c r="E205" s="207"/>
      <c r="F205" s="1"/>
      <c r="G205" s="1"/>
      <c r="H205" s="1"/>
    </row>
    <row r="206" spans="1:8" hidden="1" x14ac:dyDescent="0.3">
      <c r="A206" s="205"/>
      <c r="B206" s="206"/>
      <c r="C206" s="207" t="b">
        <v>0</v>
      </c>
      <c r="D206" s="207" t="s">
        <v>141</v>
      </c>
      <c r="E206" s="207"/>
      <c r="F206" s="1"/>
      <c r="G206" s="1"/>
      <c r="H206" s="1"/>
    </row>
    <row r="207" spans="1:8" hidden="1" x14ac:dyDescent="0.3">
      <c r="A207" s="205"/>
      <c r="B207" s="206"/>
      <c r="C207" s="207" t="b">
        <v>0</v>
      </c>
      <c r="D207" s="207" t="s">
        <v>142</v>
      </c>
      <c r="E207" s="207"/>
      <c r="F207" s="1"/>
      <c r="G207" s="1"/>
      <c r="H207" s="1"/>
    </row>
    <row r="208" spans="1:8" hidden="1" x14ac:dyDescent="0.3">
      <c r="A208" s="205"/>
      <c r="B208" s="206">
        <f t="shared" ref="B208:B214" si="0">IF(C208=FALSE,0,1)</f>
        <v>0</v>
      </c>
      <c r="C208" s="207" t="b">
        <v>0</v>
      </c>
      <c r="D208" s="207" t="s">
        <v>112</v>
      </c>
      <c r="E208" s="207"/>
      <c r="F208" s="1"/>
      <c r="G208" s="1"/>
      <c r="H208" s="1"/>
    </row>
    <row r="209" spans="1:8" hidden="1" x14ac:dyDescent="0.3">
      <c r="A209" s="205"/>
      <c r="B209" s="206">
        <f t="shared" si="0"/>
        <v>0</v>
      </c>
      <c r="C209" s="207" t="b">
        <v>0</v>
      </c>
      <c r="D209" s="207" t="s">
        <v>111</v>
      </c>
      <c r="E209" s="207"/>
      <c r="F209" s="1"/>
      <c r="G209" s="1"/>
      <c r="H209" s="1"/>
    </row>
    <row r="210" spans="1:8" hidden="1" x14ac:dyDescent="0.3">
      <c r="A210" s="205"/>
      <c r="B210" s="206">
        <f t="shared" si="0"/>
        <v>0</v>
      </c>
      <c r="C210" s="207" t="b">
        <v>0</v>
      </c>
      <c r="D210" s="207" t="s">
        <v>110</v>
      </c>
      <c r="E210" s="207"/>
      <c r="F210" s="1"/>
      <c r="G210" s="1"/>
      <c r="H210" s="1"/>
    </row>
    <row r="211" spans="1:8" hidden="1" x14ac:dyDescent="0.3">
      <c r="A211" s="210">
        <f>SUM(B208:B211)</f>
        <v>0</v>
      </c>
      <c r="B211" s="206">
        <f t="shared" si="0"/>
        <v>0</v>
      </c>
      <c r="C211" s="207" t="b">
        <v>0</v>
      </c>
      <c r="D211" s="207" t="s">
        <v>114</v>
      </c>
      <c r="E211" s="207"/>
      <c r="F211" s="1"/>
      <c r="G211" s="1"/>
      <c r="H211" s="1"/>
    </row>
    <row r="212" spans="1:8" hidden="1" x14ac:dyDescent="0.3">
      <c r="A212" s="205"/>
      <c r="B212" s="206">
        <f t="shared" si="0"/>
        <v>0</v>
      </c>
      <c r="C212" s="207" t="b">
        <v>0</v>
      </c>
      <c r="D212" s="207" t="s">
        <v>115</v>
      </c>
      <c r="E212" s="207"/>
      <c r="F212" s="1"/>
      <c r="G212" s="1"/>
      <c r="H212" s="1"/>
    </row>
    <row r="213" spans="1:8" hidden="1" x14ac:dyDescent="0.3">
      <c r="A213" s="210">
        <f>SUM(B212:B213)</f>
        <v>0</v>
      </c>
      <c r="B213" s="206">
        <f t="shared" si="0"/>
        <v>0</v>
      </c>
      <c r="C213" s="207" t="b">
        <v>0</v>
      </c>
      <c r="D213" s="207" t="s">
        <v>124</v>
      </c>
      <c r="E213" s="207"/>
      <c r="F213" s="1"/>
      <c r="G213" s="1"/>
      <c r="H213" s="1"/>
    </row>
    <row r="214" spans="1:8" hidden="1" x14ac:dyDescent="0.3">
      <c r="A214" s="205"/>
      <c r="B214" s="206">
        <f t="shared" si="0"/>
        <v>0</v>
      </c>
      <c r="C214" s="207" t="b">
        <v>0</v>
      </c>
      <c r="D214" s="207" t="s">
        <v>113</v>
      </c>
      <c r="E214" s="207"/>
      <c r="F214" s="1"/>
      <c r="G214" s="1"/>
      <c r="H214" s="1"/>
    </row>
    <row r="215" spans="1:8" hidden="1" x14ac:dyDescent="0.3">
      <c r="A215" s="205"/>
      <c r="B215" s="211">
        <f>SUM(B209:B214)</f>
        <v>0</v>
      </c>
      <c r="C215" s="207"/>
      <c r="D215" s="207" t="s">
        <v>129</v>
      </c>
      <c r="E215" s="207"/>
      <c r="F215" s="1"/>
      <c r="G215" s="1"/>
      <c r="H215" s="1"/>
    </row>
    <row r="216" spans="1:8" hidden="1" x14ac:dyDescent="0.3">
      <c r="A216" s="205"/>
      <c r="B216" s="206"/>
      <c r="C216" s="207"/>
      <c r="D216" s="207"/>
      <c r="E216" s="207"/>
      <c r="F216" s="1"/>
      <c r="G216" s="1"/>
      <c r="H216" s="1"/>
    </row>
    <row r="217" spans="1:8" hidden="1" x14ac:dyDescent="0.3">
      <c r="A217" s="205"/>
      <c r="B217" s="206"/>
      <c r="C217" s="207">
        <v>1</v>
      </c>
      <c r="D217" s="207" t="s">
        <v>312</v>
      </c>
      <c r="E217" s="207"/>
      <c r="F217" s="1"/>
      <c r="G217" s="1"/>
      <c r="H217" s="1"/>
    </row>
    <row r="218" spans="1:8" hidden="1" x14ac:dyDescent="0.3">
      <c r="A218" s="205"/>
      <c r="B218" s="206"/>
      <c r="C218" s="207"/>
      <c r="D218" s="212" t="s">
        <v>120</v>
      </c>
      <c r="E218" s="207"/>
      <c r="F218" s="1"/>
      <c r="G218" s="1"/>
      <c r="H218" s="1"/>
    </row>
    <row r="219" spans="1:8" hidden="1" x14ac:dyDescent="0.3">
      <c r="A219" s="205"/>
      <c r="B219" s="206"/>
      <c r="C219" s="207"/>
      <c r="D219" s="212" t="s">
        <v>119</v>
      </c>
      <c r="E219" s="207"/>
      <c r="F219" s="1"/>
      <c r="G219" s="1"/>
      <c r="H219" s="1"/>
    </row>
    <row r="220" spans="1:8" ht="23" hidden="1" x14ac:dyDescent="0.3">
      <c r="A220" s="205"/>
      <c r="B220" s="206"/>
      <c r="C220" s="207"/>
      <c r="D220" s="212" t="s">
        <v>117</v>
      </c>
      <c r="E220" s="207"/>
      <c r="F220" s="1"/>
      <c r="G220" s="1"/>
      <c r="H220" s="1"/>
    </row>
    <row r="221" spans="1:8" ht="34.5" hidden="1" x14ac:dyDescent="0.3">
      <c r="A221" s="205"/>
      <c r="B221" s="206"/>
      <c r="C221" s="207"/>
      <c r="D221" s="212" t="s">
        <v>118</v>
      </c>
      <c r="E221" s="207"/>
      <c r="F221" s="1"/>
      <c r="G221" s="1"/>
      <c r="H221" s="1"/>
    </row>
    <row r="222" spans="1:8" ht="23" hidden="1" x14ac:dyDescent="0.3">
      <c r="A222" s="205"/>
      <c r="B222" s="206"/>
      <c r="C222" s="207"/>
      <c r="D222" s="212" t="s">
        <v>121</v>
      </c>
      <c r="E222" s="207"/>
      <c r="F222" s="1"/>
      <c r="G222" s="1"/>
      <c r="H222" s="1"/>
    </row>
    <row r="223" spans="1:8" ht="34.5" hidden="1" x14ac:dyDescent="0.3">
      <c r="A223" s="205"/>
      <c r="B223" s="206"/>
      <c r="C223" s="207"/>
      <c r="D223" s="212" t="s">
        <v>122</v>
      </c>
      <c r="E223" s="207"/>
      <c r="F223" s="1"/>
      <c r="G223" s="1"/>
      <c r="H223" s="1"/>
    </row>
    <row r="224" spans="1:8" hidden="1" x14ac:dyDescent="0.3">
      <c r="A224" s="205"/>
      <c r="B224" s="206"/>
      <c r="C224" s="207"/>
      <c r="D224" s="212" t="s">
        <v>123</v>
      </c>
      <c r="E224" s="207"/>
      <c r="F224" s="1"/>
      <c r="G224" s="1"/>
      <c r="H224" s="1"/>
    </row>
    <row r="225" spans="1:8" hidden="1" x14ac:dyDescent="0.3">
      <c r="A225" s="205"/>
      <c r="B225" s="206"/>
      <c r="C225" s="207"/>
      <c r="D225" s="207"/>
      <c r="E225" s="207"/>
      <c r="F225" s="1"/>
      <c r="G225" s="1"/>
      <c r="H225" s="1"/>
    </row>
    <row r="226" spans="1:8" hidden="1" x14ac:dyDescent="0.3">
      <c r="A226" s="205"/>
      <c r="B226" s="206" t="s">
        <v>229</v>
      </c>
      <c r="C226" s="207">
        <v>1</v>
      </c>
      <c r="D226" s="207" t="s">
        <v>312</v>
      </c>
      <c r="E226" s="207"/>
      <c r="F226" s="1"/>
      <c r="G226" s="1"/>
      <c r="H226" s="1"/>
    </row>
    <row r="227" spans="1:8" hidden="1" x14ac:dyDescent="0.3">
      <c r="A227" s="205"/>
      <c r="B227" s="206"/>
      <c r="C227" s="207"/>
      <c r="D227" s="207" t="s">
        <v>182</v>
      </c>
      <c r="E227" s="207"/>
      <c r="F227" s="1"/>
      <c r="G227" s="1"/>
      <c r="H227" s="1"/>
    </row>
    <row r="228" spans="1:8" hidden="1" x14ac:dyDescent="0.3">
      <c r="A228" s="205"/>
      <c r="B228" s="206"/>
      <c r="C228" s="207"/>
      <c r="D228" s="207" t="s">
        <v>183</v>
      </c>
      <c r="E228" s="207"/>
      <c r="F228" s="1"/>
      <c r="G228" s="1"/>
      <c r="H228" s="1"/>
    </row>
    <row r="229" spans="1:8" hidden="1" x14ac:dyDescent="0.3">
      <c r="A229" s="205"/>
      <c r="B229" s="206"/>
      <c r="C229" s="207"/>
      <c r="D229" s="207" t="s">
        <v>184</v>
      </c>
      <c r="E229" s="207"/>
      <c r="F229" s="1"/>
      <c r="G229" s="1"/>
      <c r="H229" s="1"/>
    </row>
    <row r="230" spans="1:8" hidden="1" x14ac:dyDescent="0.3">
      <c r="A230" s="205"/>
      <c r="B230" s="206"/>
      <c r="C230" s="207"/>
      <c r="D230" s="207" t="s">
        <v>185</v>
      </c>
      <c r="E230" s="207"/>
      <c r="F230" s="1"/>
      <c r="G230" s="1"/>
      <c r="H230" s="1"/>
    </row>
    <row r="231" spans="1:8" hidden="1" x14ac:dyDescent="0.3">
      <c r="A231" s="205"/>
      <c r="B231" s="206"/>
      <c r="C231" s="207"/>
      <c r="D231" s="207" t="s">
        <v>186</v>
      </c>
      <c r="E231" s="207"/>
      <c r="F231" s="1"/>
      <c r="G231" s="1"/>
      <c r="H231" s="1"/>
    </row>
    <row r="232" spans="1:8" hidden="1" x14ac:dyDescent="0.3">
      <c r="A232" s="205"/>
      <c r="B232" s="206"/>
      <c r="C232" s="207"/>
      <c r="D232" s="207" t="s">
        <v>187</v>
      </c>
      <c r="E232" s="207"/>
      <c r="F232" s="1"/>
      <c r="G232" s="1"/>
      <c r="H232" s="1"/>
    </row>
    <row r="233" spans="1:8" hidden="1" x14ac:dyDescent="0.3">
      <c r="A233" s="205"/>
      <c r="B233" s="206"/>
      <c r="C233" s="207"/>
      <c r="D233" s="207" t="s">
        <v>188</v>
      </c>
      <c r="E233" s="207"/>
      <c r="F233" s="1"/>
      <c r="G233" s="1"/>
      <c r="H233" s="1"/>
    </row>
    <row r="234" spans="1:8" hidden="1" x14ac:dyDescent="0.3">
      <c r="A234" s="205"/>
      <c r="B234" s="206"/>
      <c r="C234" s="207"/>
      <c r="D234" s="207" t="s">
        <v>189</v>
      </c>
      <c r="E234" s="207"/>
      <c r="F234" s="1"/>
      <c r="G234" s="1"/>
      <c r="H234" s="1"/>
    </row>
    <row r="235" spans="1:8" hidden="1" x14ac:dyDescent="0.3">
      <c r="A235" s="205"/>
      <c r="B235" s="206"/>
      <c r="C235" s="207"/>
      <c r="D235" s="207" t="s">
        <v>190</v>
      </c>
      <c r="E235" s="207"/>
      <c r="F235" s="1"/>
      <c r="G235" s="1"/>
      <c r="H235" s="1"/>
    </row>
    <row r="236" spans="1:8" hidden="1" x14ac:dyDescent="0.3">
      <c r="A236" s="205"/>
      <c r="B236" s="206"/>
      <c r="C236" s="207"/>
      <c r="D236" s="207" t="s">
        <v>191</v>
      </c>
      <c r="E236" s="207"/>
      <c r="F236" s="1"/>
      <c r="G236" s="1"/>
      <c r="H236" s="1"/>
    </row>
    <row r="237" spans="1:8" hidden="1" x14ac:dyDescent="0.3">
      <c r="A237" s="205"/>
      <c r="B237" s="206"/>
      <c r="C237" s="207"/>
      <c r="D237" s="207" t="s">
        <v>192</v>
      </c>
      <c r="E237" s="207"/>
      <c r="F237" s="1"/>
      <c r="G237" s="1"/>
      <c r="H237" s="1"/>
    </row>
    <row r="238" spans="1:8" hidden="1" x14ac:dyDescent="0.3">
      <c r="A238" s="205"/>
      <c r="B238" s="206"/>
      <c r="C238" s="207"/>
      <c r="D238" s="207" t="s">
        <v>193</v>
      </c>
      <c r="E238" s="207"/>
      <c r="F238" s="1"/>
      <c r="G238" s="1"/>
      <c r="H238" s="1"/>
    </row>
    <row r="239" spans="1:8" hidden="1" x14ac:dyDescent="0.3">
      <c r="A239" s="205"/>
      <c r="B239" s="206"/>
      <c r="C239" s="207"/>
      <c r="D239" s="207" t="s">
        <v>194</v>
      </c>
      <c r="E239" s="207"/>
      <c r="F239" s="1"/>
      <c r="G239" s="1"/>
      <c r="H239" s="1"/>
    </row>
    <row r="240" spans="1:8" hidden="1" x14ac:dyDescent="0.3">
      <c r="A240" s="205"/>
      <c r="B240" s="206"/>
      <c r="C240" s="207"/>
      <c r="D240" s="207" t="s">
        <v>195</v>
      </c>
      <c r="E240" s="207"/>
      <c r="F240" s="1"/>
      <c r="G240" s="1"/>
      <c r="H240" s="1"/>
    </row>
    <row r="241" spans="1:8" hidden="1" x14ac:dyDescent="0.3">
      <c r="A241" s="205"/>
      <c r="B241" s="206"/>
      <c r="C241" s="207"/>
      <c r="D241" s="207"/>
      <c r="E241" s="207"/>
      <c r="F241" s="1"/>
      <c r="G241" s="1"/>
      <c r="H241" s="1"/>
    </row>
    <row r="242" spans="1:8" hidden="1" x14ac:dyDescent="0.3">
      <c r="A242" s="205"/>
      <c r="B242" s="206" t="s">
        <v>227</v>
      </c>
      <c r="C242" s="207">
        <v>1</v>
      </c>
      <c r="D242" s="207" t="s">
        <v>312</v>
      </c>
      <c r="E242" s="207"/>
      <c r="F242" s="1"/>
      <c r="G242" s="1"/>
      <c r="H242" s="1"/>
    </row>
    <row r="243" spans="1:8" hidden="1" x14ac:dyDescent="0.3">
      <c r="A243" s="205"/>
      <c r="B243" s="206" t="s">
        <v>256</v>
      </c>
      <c r="C243" s="207">
        <f>C226+C242</f>
        <v>2</v>
      </c>
      <c r="D243" s="207" t="s">
        <v>206</v>
      </c>
      <c r="E243" s="207"/>
      <c r="F243" s="1"/>
      <c r="G243" s="1"/>
      <c r="H243" s="1"/>
    </row>
    <row r="244" spans="1:8" hidden="1" x14ac:dyDescent="0.3">
      <c r="A244" s="205"/>
      <c r="B244" s="206"/>
      <c r="C244" s="207"/>
      <c r="D244" s="207" t="s">
        <v>207</v>
      </c>
      <c r="E244" s="207"/>
      <c r="F244" s="1"/>
      <c r="G244" s="1"/>
      <c r="H244" s="1"/>
    </row>
    <row r="245" spans="1:8" hidden="1" x14ac:dyDescent="0.3">
      <c r="A245" s="205"/>
      <c r="B245" s="206"/>
      <c r="C245" s="207"/>
      <c r="D245" s="207"/>
      <c r="E245" s="207"/>
      <c r="F245" s="1"/>
      <c r="G245" s="1"/>
      <c r="H245" s="1"/>
    </row>
    <row r="246" spans="1:8" ht="12.5" hidden="1" x14ac:dyDescent="0.25">
      <c r="A246" s="205"/>
      <c r="B246" s="207" t="s">
        <v>224</v>
      </c>
      <c r="C246" s="207">
        <v>1</v>
      </c>
      <c r="D246" s="207" t="s">
        <v>94</v>
      </c>
      <c r="E246" s="207"/>
      <c r="F246" s="1"/>
      <c r="G246" s="1"/>
      <c r="H246" s="1"/>
    </row>
    <row r="247" spans="1:8" ht="12.5" hidden="1" x14ac:dyDescent="0.25">
      <c r="A247" s="205"/>
      <c r="B247" s="207" t="s">
        <v>226</v>
      </c>
      <c r="C247" s="207"/>
      <c r="D247" s="207" t="s">
        <v>200</v>
      </c>
      <c r="E247" s="207"/>
      <c r="F247" s="1"/>
      <c r="G247" s="1"/>
      <c r="H247" s="1"/>
    </row>
    <row r="248" spans="1:8" ht="12.5" hidden="1" x14ac:dyDescent="0.25">
      <c r="A248" s="205"/>
      <c r="B248" s="207"/>
      <c r="C248" s="207"/>
      <c r="D248" s="207" t="s">
        <v>199</v>
      </c>
      <c r="E248" s="207"/>
      <c r="F248" s="1"/>
      <c r="G248" s="1"/>
      <c r="H248" s="1"/>
    </row>
    <row r="249" spans="1:8" ht="12.5" hidden="1" x14ac:dyDescent="0.25">
      <c r="A249" s="205"/>
      <c r="B249" s="207"/>
      <c r="C249" s="207"/>
      <c r="D249" s="207"/>
      <c r="E249" s="207"/>
      <c r="F249" s="1"/>
      <c r="G249" s="1"/>
      <c r="H249" s="1"/>
    </row>
    <row r="250" spans="1:8" ht="12.5" hidden="1" x14ac:dyDescent="0.25">
      <c r="A250" s="205"/>
      <c r="B250" s="207" t="s">
        <v>228</v>
      </c>
      <c r="C250" s="207">
        <v>1</v>
      </c>
      <c r="D250" s="207" t="s">
        <v>312</v>
      </c>
      <c r="E250" s="207"/>
      <c r="F250" s="1"/>
      <c r="G250" s="1"/>
      <c r="H250" s="1"/>
    </row>
    <row r="251" spans="1:8" ht="12.5" hidden="1" x14ac:dyDescent="0.25">
      <c r="A251" s="205"/>
      <c r="B251" s="207"/>
      <c r="C251" s="207"/>
      <c r="D251" s="207" t="s">
        <v>194</v>
      </c>
      <c r="E251" s="207"/>
      <c r="F251" s="1"/>
      <c r="G251" s="1"/>
      <c r="H251" s="1"/>
    </row>
    <row r="252" spans="1:8" ht="12.5" hidden="1" x14ac:dyDescent="0.25">
      <c r="A252" s="205"/>
      <c r="B252" s="207"/>
      <c r="C252" s="207"/>
      <c r="D252" s="207" t="s">
        <v>182</v>
      </c>
      <c r="E252" s="207"/>
      <c r="F252" s="1"/>
      <c r="G252" s="1"/>
      <c r="H252" s="1"/>
    </row>
    <row r="253" spans="1:8" ht="12.5" hidden="1" x14ac:dyDescent="0.25">
      <c r="A253" s="205"/>
      <c r="B253" s="207"/>
      <c r="C253" s="207"/>
      <c r="D253" s="207" t="s">
        <v>211</v>
      </c>
      <c r="E253" s="207"/>
      <c r="F253" s="1"/>
      <c r="G253" s="1"/>
      <c r="H253" s="1"/>
    </row>
    <row r="254" spans="1:8" ht="12.5" hidden="1" x14ac:dyDescent="0.25">
      <c r="A254" s="205"/>
      <c r="B254" s="207"/>
      <c r="C254" s="207"/>
      <c r="D254" s="207" t="s">
        <v>123</v>
      </c>
      <c r="E254" s="207"/>
      <c r="F254" s="1"/>
      <c r="G254" s="1"/>
      <c r="H254" s="1"/>
    </row>
    <row r="255" spans="1:8" ht="12.5" hidden="1" x14ac:dyDescent="0.25">
      <c r="A255" s="205"/>
      <c r="B255" s="207"/>
      <c r="C255" s="207"/>
      <c r="D255" s="207"/>
      <c r="E255" s="207"/>
      <c r="F255" s="1"/>
      <c r="G255" s="1"/>
      <c r="H255" s="1"/>
    </row>
    <row r="256" spans="1:8" ht="12.5" hidden="1" x14ac:dyDescent="0.25">
      <c r="A256" s="205"/>
      <c r="B256" s="207" t="s">
        <v>246</v>
      </c>
      <c r="C256" s="207">
        <v>1</v>
      </c>
      <c r="D256" s="207" t="s">
        <v>312</v>
      </c>
      <c r="E256" s="207"/>
      <c r="F256" s="1"/>
      <c r="G256" s="1"/>
      <c r="H256" s="1"/>
    </row>
    <row r="257" spans="1:8" ht="12.5" hidden="1" x14ac:dyDescent="0.25">
      <c r="A257" s="205"/>
      <c r="B257" s="207"/>
      <c r="C257" s="207"/>
      <c r="D257" s="207" t="s">
        <v>242</v>
      </c>
      <c r="E257" s="207"/>
      <c r="F257" s="1"/>
      <c r="G257" s="1"/>
      <c r="H257" s="1"/>
    </row>
    <row r="258" spans="1:8" ht="12.5" hidden="1" x14ac:dyDescent="0.25">
      <c r="A258" s="205"/>
      <c r="B258" s="207"/>
      <c r="C258" s="207"/>
      <c r="D258" s="207" t="s">
        <v>243</v>
      </c>
      <c r="E258" s="207"/>
      <c r="F258" s="1"/>
      <c r="G258" s="1"/>
      <c r="H258" s="1"/>
    </row>
    <row r="259" spans="1:8" ht="12.5" hidden="1" x14ac:dyDescent="0.25">
      <c r="A259" s="205"/>
      <c r="B259" s="207"/>
      <c r="C259" s="207"/>
      <c r="D259" s="207" t="s">
        <v>244</v>
      </c>
      <c r="E259" s="207"/>
      <c r="F259" s="1"/>
      <c r="G259" s="1"/>
      <c r="H259" s="1"/>
    </row>
    <row r="260" spans="1:8" ht="12.5" hidden="1" x14ac:dyDescent="0.25">
      <c r="A260" s="205"/>
      <c r="B260" s="207"/>
      <c r="C260" s="207"/>
      <c r="D260" s="207" t="s">
        <v>245</v>
      </c>
      <c r="E260" s="207"/>
      <c r="F260" s="1"/>
      <c r="G260" s="1"/>
      <c r="H260" s="1"/>
    </row>
    <row r="261" spans="1:8" ht="12.5" hidden="1" x14ac:dyDescent="0.25">
      <c r="A261" s="205"/>
      <c r="B261" s="207" t="s">
        <v>225</v>
      </c>
      <c r="C261" s="207">
        <v>1</v>
      </c>
      <c r="D261" s="207" t="s">
        <v>312</v>
      </c>
      <c r="E261" s="207"/>
      <c r="F261" s="1"/>
      <c r="G261" s="1"/>
      <c r="H261" s="1"/>
    </row>
    <row r="262" spans="1:8" ht="12.5" hidden="1" x14ac:dyDescent="0.25">
      <c r="A262" s="205"/>
      <c r="B262" s="207"/>
      <c r="C262" s="207"/>
      <c r="D262" s="207" t="s">
        <v>200</v>
      </c>
      <c r="E262" s="207"/>
      <c r="F262" s="1"/>
      <c r="G262" s="1"/>
      <c r="H262" s="1"/>
    </row>
    <row r="263" spans="1:8" ht="12.5" hidden="1" x14ac:dyDescent="0.25">
      <c r="A263" s="205"/>
      <c r="B263" s="207"/>
      <c r="C263" s="207"/>
      <c r="D263" s="207" t="s">
        <v>199</v>
      </c>
      <c r="E263" s="207"/>
      <c r="F263" s="1"/>
      <c r="G263" s="1"/>
      <c r="H263" s="1"/>
    </row>
    <row r="264" spans="1:8" ht="25" hidden="1" x14ac:dyDescent="0.25">
      <c r="A264" s="205"/>
      <c r="B264" s="213" t="s">
        <v>281</v>
      </c>
      <c r="C264" s="207">
        <v>1</v>
      </c>
      <c r="D264" s="207" t="s">
        <v>282</v>
      </c>
      <c r="E264" s="207"/>
      <c r="F264" s="1"/>
      <c r="G264" s="1"/>
      <c r="H264" s="1"/>
    </row>
    <row r="265" spans="1:8" hidden="1" x14ac:dyDescent="0.3">
      <c r="A265" s="205"/>
      <c r="B265" s="206"/>
      <c r="C265" s="207"/>
      <c r="D265" s="207"/>
      <c r="E265" s="207"/>
      <c r="F265" s="1"/>
      <c r="G265" s="1"/>
      <c r="H265" s="1"/>
    </row>
    <row r="266" spans="1:8" ht="12.5" hidden="1" x14ac:dyDescent="0.25">
      <c r="A266" s="207"/>
      <c r="B266" s="207" t="s">
        <v>327</v>
      </c>
      <c r="C266" s="207">
        <v>1</v>
      </c>
      <c r="D266" s="207" t="s">
        <v>312</v>
      </c>
      <c r="E266" s="207"/>
      <c r="F266" s="1"/>
      <c r="G266" s="1"/>
      <c r="H266" s="1"/>
    </row>
    <row r="267" spans="1:8" hidden="1" x14ac:dyDescent="0.3">
      <c r="A267" s="207"/>
      <c r="B267" s="206"/>
      <c r="C267" s="207"/>
      <c r="D267" s="207" t="s">
        <v>200</v>
      </c>
      <c r="E267" s="207"/>
    </row>
    <row r="268" spans="1:8" hidden="1" x14ac:dyDescent="0.3">
      <c r="A268" s="207"/>
      <c r="B268" s="206"/>
      <c r="C268" s="207"/>
      <c r="D268" s="207" t="s">
        <v>325</v>
      </c>
      <c r="E268" s="207"/>
    </row>
    <row r="269" spans="1:8" hidden="1" x14ac:dyDescent="0.3">
      <c r="A269" s="207"/>
      <c r="B269" s="206"/>
      <c r="C269" s="207"/>
      <c r="D269" s="207" t="s">
        <v>326</v>
      </c>
      <c r="E269" s="207"/>
    </row>
    <row r="270" spans="1:8" hidden="1" x14ac:dyDescent="0.3"/>
  </sheetData>
  <sheetProtection algorithmName="SHA-512" hashValue="nsRng+mIG+C9V8vFJSMZLY9gaFpqYd7ZRF3QsOwurxadXWT1Ui+DxufesjKNDZT6NZQT+10srQXUWVk5FjWXFQ==" saltValue="yd7vIoazfuXHVRZ6W/+ULQ==" spinCount="100000" sheet="1" selectLockedCells="1"/>
  <mergeCells count="115">
    <mergeCell ref="C11:H12"/>
    <mergeCell ref="C10:D10"/>
    <mergeCell ref="G54:M54"/>
    <mergeCell ref="G55:M55"/>
    <mergeCell ref="G56:M56"/>
    <mergeCell ref="G50:M50"/>
    <mergeCell ref="G48:M48"/>
    <mergeCell ref="C27:H28"/>
    <mergeCell ref="C29:H29"/>
    <mergeCell ref="I14:J14"/>
    <mergeCell ref="E16:F16"/>
    <mergeCell ref="B50:C50"/>
    <mergeCell ref="E43:L43"/>
    <mergeCell ref="B43:C43"/>
    <mergeCell ref="B44:C44"/>
    <mergeCell ref="G61:M61"/>
    <mergeCell ref="G62:M62"/>
    <mergeCell ref="G58:M58"/>
    <mergeCell ref="G59:M59"/>
    <mergeCell ref="G60:M60"/>
    <mergeCell ref="B60:C60"/>
    <mergeCell ref="B62:C62"/>
    <mergeCell ref="B58:C58"/>
    <mergeCell ref="B59:C59"/>
    <mergeCell ref="G57:M57"/>
    <mergeCell ref="B57:C57"/>
    <mergeCell ref="B54:B55"/>
    <mergeCell ref="D15:F15"/>
    <mergeCell ref="G51:M51"/>
    <mergeCell ref="G52:M52"/>
    <mergeCell ref="G53:M53"/>
    <mergeCell ref="D20:F20"/>
    <mergeCell ref="D23:F23"/>
    <mergeCell ref="D22:F22"/>
    <mergeCell ref="J18:K18"/>
    <mergeCell ref="D25:F25"/>
    <mergeCell ref="I36:L36"/>
    <mergeCell ref="H20:J22"/>
    <mergeCell ref="G18:H18"/>
    <mergeCell ref="G49:M49"/>
    <mergeCell ref="G42:N42"/>
    <mergeCell ref="D48:E48"/>
    <mergeCell ref="G47:M47"/>
    <mergeCell ref="I15:J15"/>
    <mergeCell ref="D18:F18"/>
    <mergeCell ref="B36:D36"/>
    <mergeCell ref="G64:M64"/>
    <mergeCell ref="F110:I110"/>
    <mergeCell ref="B63:F63"/>
    <mergeCell ref="B82:C82"/>
    <mergeCell ref="H111:K111"/>
    <mergeCell ref="B80:C80"/>
    <mergeCell ref="B77:C77"/>
    <mergeCell ref="B88:F88"/>
    <mergeCell ref="F73:H73"/>
    <mergeCell ref="F72:H72"/>
    <mergeCell ref="F103:O103"/>
    <mergeCell ref="D75:E75"/>
    <mergeCell ref="B84:C84"/>
    <mergeCell ref="B65:F65"/>
    <mergeCell ref="B75:C75"/>
    <mergeCell ref="B85:C85"/>
    <mergeCell ref="F75:I75"/>
    <mergeCell ref="B78:D78"/>
    <mergeCell ref="F79:I79"/>
    <mergeCell ref="B100:C100"/>
    <mergeCell ref="B81:C81"/>
    <mergeCell ref="A1:B2"/>
    <mergeCell ref="C9:H9"/>
    <mergeCell ref="I39:L39"/>
    <mergeCell ref="I40:L40"/>
    <mergeCell ref="D19:F19"/>
    <mergeCell ref="H19:J19"/>
    <mergeCell ref="D26:F26"/>
    <mergeCell ref="D21:F21"/>
    <mergeCell ref="D17:F17"/>
    <mergeCell ref="B32:E32"/>
    <mergeCell ref="D24:F24"/>
    <mergeCell ref="B33:C33"/>
    <mergeCell ref="H1:H3"/>
    <mergeCell ref="C1:G2"/>
    <mergeCell ref="G32:L32"/>
    <mergeCell ref="G33:L33"/>
    <mergeCell ref="I34:L34"/>
    <mergeCell ref="I38:L38"/>
    <mergeCell ref="I37:L37"/>
    <mergeCell ref="I35:L35"/>
    <mergeCell ref="D4:G6"/>
    <mergeCell ref="I8:J8"/>
    <mergeCell ref="D14:F14"/>
    <mergeCell ref="E10:H10"/>
    <mergeCell ref="D3:G3"/>
    <mergeCell ref="C102:D102"/>
    <mergeCell ref="C92:D92"/>
    <mergeCell ref="C116:D116"/>
    <mergeCell ref="C132:D132"/>
    <mergeCell ref="C139:D139"/>
    <mergeCell ref="C153:D153"/>
    <mergeCell ref="G167:I167"/>
    <mergeCell ref="G166:I166"/>
    <mergeCell ref="C104:H104"/>
    <mergeCell ref="B146:D146"/>
    <mergeCell ref="B147:D147"/>
    <mergeCell ref="B158:C158"/>
    <mergeCell ref="F124:I124"/>
    <mergeCell ref="G140:I143"/>
    <mergeCell ref="F161:I162"/>
    <mergeCell ref="D115:E115"/>
    <mergeCell ref="B130:E130"/>
    <mergeCell ref="F128:L128"/>
    <mergeCell ref="G144:J144"/>
    <mergeCell ref="G137:J137"/>
    <mergeCell ref="F115:H115"/>
    <mergeCell ref="F114:H114"/>
    <mergeCell ref="G63:M63"/>
  </mergeCells>
  <phoneticPr fontId="3" type="noConversion"/>
  <conditionalFormatting sqref="E110 E137 E144">
    <cfRule type="cellIs" dxfId="1" priority="4" stopIfTrue="1" operator="equal">
      <formula>0</formula>
    </cfRule>
  </conditionalFormatting>
  <conditionalFormatting sqref="E124">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33:D136 D93:D95 D140:D143 D150:D152 D154:D155" xr:uid="{00000000-0002-0000-0000-000000000000}">
      <formula1>0</formula1>
      <formula2>100000</formula2>
    </dataValidation>
    <dataValidation type="whole" allowBlank="1" showInputMessage="1" showErrorMessage="1" error="Numbers only, do not include letters please. If not applicable, leave blank." sqref="D128 D114 D98" xr:uid="{00000000-0002-0000-0000-000001000000}">
      <formula1>0</formula1>
      <formula2>100</formula2>
    </dataValidation>
    <dataValidation type="decimal" allowBlank="1" showInputMessage="1" showErrorMessage="1" error="Numbers only, do not include letters please. If not applicable, leave blank." sqref="D105:D109 D103 D117:D123" xr:uid="{00000000-0002-0000-0000-000002000000}">
      <formula1>0</formula1>
      <formula2>10000</formula2>
    </dataValidation>
    <dataValidation type="decimal" allowBlank="1" showInputMessage="1" showErrorMessage="1" error="Numbers only, do not include letters please. If not applicable, leave blank." sqref="D46:D47 D80:D83 D68:D74 D50:D62" xr:uid="{00000000-0002-0000-0000-000003000000}">
      <formula1>0</formula1>
      <formula2>1000000</formula2>
    </dataValidation>
    <dataValidation type="decimal" allowBlank="1" showInputMessage="1" showErrorMessage="1" errorTitle="text" error="Do not include letters please. If not applicable, leave blank." sqref="D35 D37:D42 D45" xr:uid="{00000000-0002-0000-0000-000004000000}">
      <formula1>0</formula1>
      <formula2>1000000</formula2>
    </dataValidation>
  </dataValidations>
  <hyperlinks>
    <hyperlink ref="B83:C83" r:id="rId1" display="(see info &amp; drawings)" xr:uid="{00000000-0004-0000-0000-000000000000}"/>
    <hyperlink ref="H20:J21"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 ref="F82:I82" r:id="rId3" display="Including backstay(s), click to see drawings in Rig &amp; Sails section" xr:uid="{DDE3C677-61CD-41EA-BBB7-D4F5CC5039F6}"/>
  </hyperlinks>
  <pageMargins left="0.35433070866141736" right="0.39370078740157483" top="0.19685039370078741" bottom="0.19685039370078741" header="0.51181102362204722" footer="0.51181102362204722"/>
  <pageSetup paperSize="9" scale="93" orientation="portrait" horizontalDpi="360" verticalDpi="360"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3</xdr:col>
                    <xdr:colOff>838200</xdr:colOff>
                    <xdr:row>34</xdr:row>
                    <xdr:rowOff>69850</xdr:rowOff>
                  </from>
                  <to>
                    <xdr:col>4</xdr:col>
                    <xdr:colOff>336550</xdr:colOff>
                    <xdr:row>36</xdr:row>
                    <xdr:rowOff>82550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844550</xdr:colOff>
                    <xdr:row>73</xdr:row>
                    <xdr:rowOff>133350</xdr:rowOff>
                  </from>
                  <to>
                    <xdr:col>4</xdr:col>
                    <xdr:colOff>1333500</xdr:colOff>
                    <xdr:row>75</xdr:row>
                    <xdr:rowOff>12700</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3</xdr:col>
                    <xdr:colOff>0</xdr:colOff>
                    <xdr:row>99</xdr:row>
                    <xdr:rowOff>120650</xdr:rowOff>
                  </from>
                  <to>
                    <xdr:col>4</xdr:col>
                    <xdr:colOff>876300</xdr:colOff>
                    <xdr:row>99</xdr:row>
                    <xdr:rowOff>323850</xdr:rowOff>
                  </to>
                </anchor>
              </controlPr>
            </control>
          </mc:Choice>
        </mc:AlternateContent>
        <mc:AlternateContent xmlns:mc="http://schemas.openxmlformats.org/markup-compatibility/2006">
          <mc:Choice Requires="x14">
            <control shapeId="1066" r:id="rId11" name="Drop Down 42">
              <controlPr defaultSize="0" autoLine="0" autoPict="0">
                <anchor moveWithCells="1">
                  <from>
                    <xdr:col>3</xdr:col>
                    <xdr:colOff>0</xdr:colOff>
                    <xdr:row>84</xdr:row>
                    <xdr:rowOff>0</xdr:rowOff>
                  </from>
                  <to>
                    <xdr:col>5</xdr:col>
                    <xdr:colOff>0</xdr:colOff>
                    <xdr:row>84</xdr:row>
                    <xdr:rowOff>184150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4</xdr:col>
                    <xdr:colOff>819150</xdr:colOff>
                    <xdr:row>144</xdr:row>
                    <xdr:rowOff>69850</xdr:rowOff>
                  </from>
                  <to>
                    <xdr:col>4</xdr:col>
                    <xdr:colOff>1143000</xdr:colOff>
                    <xdr:row>146</xdr:row>
                    <xdr:rowOff>114300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4</xdr:col>
                    <xdr:colOff>819150</xdr:colOff>
                    <xdr:row>145</xdr:row>
                    <xdr:rowOff>133350</xdr:rowOff>
                  </from>
                  <to>
                    <xdr:col>4</xdr:col>
                    <xdr:colOff>1143000</xdr:colOff>
                    <xdr:row>147</xdr:row>
                    <xdr:rowOff>19050</xdr:rowOff>
                  </to>
                </anchor>
              </controlPr>
            </control>
          </mc:Choice>
        </mc:AlternateContent>
        <mc:AlternateContent xmlns:mc="http://schemas.openxmlformats.org/markup-compatibility/2006">
          <mc:Choice Requires="x14">
            <control shapeId="1199" r:id="rId14" name="Drop Down 175">
              <controlPr defaultSize="0" autoLine="0" autoPict="0">
                <anchor moveWithCells="1">
                  <from>
                    <xdr:col>3</xdr:col>
                    <xdr:colOff>6350</xdr:colOff>
                    <xdr:row>47</xdr:row>
                    <xdr:rowOff>19050</xdr:rowOff>
                  </from>
                  <to>
                    <xdr:col>4</xdr:col>
                    <xdr:colOff>1327150</xdr:colOff>
                    <xdr:row>47</xdr:row>
                    <xdr:rowOff>203200</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48</xdr:row>
                    <xdr:rowOff>12700</xdr:rowOff>
                  </from>
                  <to>
                    <xdr:col>4</xdr:col>
                    <xdr:colOff>495300</xdr:colOff>
                    <xdr:row>48</xdr:row>
                    <xdr:rowOff>171450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33</xdr:row>
                    <xdr:rowOff>38100</xdr:rowOff>
                  </from>
                  <to>
                    <xdr:col>7</xdr:col>
                    <xdr:colOff>412750</xdr:colOff>
                    <xdr:row>34</xdr:row>
                    <xdr:rowOff>57150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34</xdr:row>
                    <xdr:rowOff>12700</xdr:rowOff>
                  </from>
                  <to>
                    <xdr:col>7</xdr:col>
                    <xdr:colOff>412750</xdr:colOff>
                    <xdr:row>35</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35</xdr:row>
                    <xdr:rowOff>12700</xdr:rowOff>
                  </from>
                  <to>
                    <xdr:col>7</xdr:col>
                    <xdr:colOff>412750</xdr:colOff>
                    <xdr:row>36</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44450</xdr:colOff>
                    <xdr:row>37</xdr:row>
                    <xdr:rowOff>0</xdr:rowOff>
                  </from>
                  <to>
                    <xdr:col>7</xdr:col>
                    <xdr:colOff>419100</xdr:colOff>
                    <xdr:row>38</xdr:row>
                    <xdr:rowOff>69850</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44450</xdr:colOff>
                    <xdr:row>38</xdr:row>
                    <xdr:rowOff>152400</xdr:rowOff>
                  </from>
                  <to>
                    <xdr:col>7</xdr:col>
                    <xdr:colOff>419100</xdr:colOff>
                    <xdr:row>40</xdr:row>
                    <xdr:rowOff>12700</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36</xdr:row>
                    <xdr:rowOff>6350</xdr:rowOff>
                  </from>
                  <to>
                    <xdr:col>7</xdr:col>
                    <xdr:colOff>412750</xdr:colOff>
                    <xdr:row>37</xdr:row>
                    <xdr:rowOff>69850</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44450</xdr:colOff>
                    <xdr:row>38</xdr:row>
                    <xdr:rowOff>0</xdr:rowOff>
                  </from>
                  <to>
                    <xdr:col>7</xdr:col>
                    <xdr:colOff>571500</xdr:colOff>
                    <xdr:row>39</xdr:row>
                    <xdr:rowOff>57150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82</xdr:row>
                    <xdr:rowOff>139700</xdr:rowOff>
                  </from>
                  <to>
                    <xdr:col>5</xdr:col>
                    <xdr:colOff>0</xdr:colOff>
                    <xdr:row>83</xdr:row>
                    <xdr:rowOff>165100</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12700</xdr:colOff>
                    <xdr:row>60</xdr:row>
                    <xdr:rowOff>139700</xdr:rowOff>
                  </from>
                  <to>
                    <xdr:col>4</xdr:col>
                    <xdr:colOff>514350</xdr:colOff>
                    <xdr:row>62</xdr:row>
                    <xdr:rowOff>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6350</xdr:colOff>
                    <xdr:row>55</xdr:row>
                    <xdr:rowOff>139700</xdr:rowOff>
                  </from>
                  <to>
                    <xdr:col>5</xdr:col>
                    <xdr:colOff>50800</xdr:colOff>
                    <xdr:row>57</xdr:row>
                    <xdr:rowOff>0</xdr:rowOff>
                  </to>
                </anchor>
              </controlPr>
            </control>
          </mc:Choice>
        </mc:AlternateContent>
        <mc:AlternateContent xmlns:mc="http://schemas.openxmlformats.org/markup-compatibility/2006">
          <mc:Choice Requires="x14">
            <control shapeId="1271" r:id="rId26" name="Check Box 247">
              <controlPr locked="0" defaultSize="0" autoFill="0" autoLine="0" autoPict="0">
                <anchor moveWithCells="1">
                  <from>
                    <xdr:col>6</xdr:col>
                    <xdr:colOff>571500</xdr:colOff>
                    <xdr:row>19</xdr:row>
                    <xdr:rowOff>6350</xdr:rowOff>
                  </from>
                  <to>
                    <xdr:col>6</xdr:col>
                    <xdr:colOff>762000</xdr:colOff>
                    <xdr:row>20</xdr:row>
                    <xdr:rowOff>88900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88900</xdr:colOff>
                    <xdr:row>77</xdr:row>
                    <xdr:rowOff>101600</xdr:rowOff>
                  </from>
                  <to>
                    <xdr:col>4</xdr:col>
                    <xdr:colOff>1187450</xdr:colOff>
                    <xdr:row>77</xdr:row>
                    <xdr:rowOff>273050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85</xdr:row>
                    <xdr:rowOff>0</xdr:rowOff>
                  </from>
                  <to>
                    <xdr:col>5</xdr:col>
                    <xdr:colOff>0</xdr:colOff>
                    <xdr:row>85</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5" x14ac:dyDescent="0.25"/>
  <cols>
    <col min="1" max="1" width="69.7265625" customWidth="1"/>
  </cols>
  <sheetData>
    <row r="1" spans="1:6" ht="13" x14ac:dyDescent="0.3">
      <c r="A1" s="3" t="s">
        <v>274</v>
      </c>
      <c r="B1" s="169"/>
      <c r="C1" s="169"/>
      <c r="D1" s="169"/>
      <c r="E1" s="169"/>
      <c r="F1" s="170"/>
    </row>
    <row r="2" spans="1:6" ht="100" x14ac:dyDescent="0.25">
      <c r="A2" s="34" t="s">
        <v>275</v>
      </c>
    </row>
    <row r="3" spans="1:6" ht="63.5" x14ac:dyDescent="0.3">
      <c r="A3" s="171" t="s">
        <v>276</v>
      </c>
    </row>
    <row r="4" spans="1:6" ht="23" x14ac:dyDescent="0.25">
      <c r="A4" s="172" t="s">
        <v>343</v>
      </c>
    </row>
  </sheetData>
  <sheetProtection algorithmName="SHA-512" hashValue="/GFl6Nb3gzVY7qdgI7buksv67QlL1kNyePKPTy9wE0u+JGMNyaksoxX7JROmQV3sOl+hiKPUNaRDAVSTkmG8nQ==" saltValue="iBNPbY7p7IRUFvzDSrXrV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9"/>
  <sheetViews>
    <sheetView topLeftCell="CH1" workbookViewId="0">
      <selection activeCell="CG1" sqref="A1:CG1048576"/>
    </sheetView>
  </sheetViews>
  <sheetFormatPr defaultRowHeight="12.5" x14ac:dyDescent="0.25"/>
  <cols>
    <col min="1" max="56" width="9.1796875" hidden="1" customWidth="1"/>
    <col min="57" max="58" width="11" hidden="1" customWidth="1"/>
    <col min="59" max="73" width="9.1796875" hidden="1" customWidth="1"/>
    <col min="74" max="74" width="12.26953125" hidden="1" customWidth="1"/>
    <col min="75" max="82" width="12.26953125" style="50" hidden="1" customWidth="1"/>
    <col min="83" max="85" width="9.1796875" hidden="1" customWidth="1"/>
    <col min="86" max="86" width="8.7265625" customWidth="1"/>
  </cols>
  <sheetData>
    <row r="1" spans="1:86" ht="13" x14ac:dyDescent="0.3">
      <c r="A1" t="s">
        <v>60</v>
      </c>
      <c r="B1" t="s">
        <v>61</v>
      </c>
      <c r="C1" t="s">
        <v>62</v>
      </c>
      <c r="D1" t="s">
        <v>63</v>
      </c>
      <c r="E1" t="s">
        <v>65</v>
      </c>
      <c r="F1" t="s">
        <v>64</v>
      </c>
      <c r="G1" t="s">
        <v>93</v>
      </c>
      <c r="H1" t="s">
        <v>68</v>
      </c>
      <c r="I1" t="s">
        <v>69</v>
      </c>
      <c r="J1" t="s">
        <v>70</v>
      </c>
      <c r="K1" s="51" t="s">
        <v>71</v>
      </c>
      <c r="L1" s="51" t="s">
        <v>72</v>
      </c>
      <c r="M1" t="s">
        <v>73</v>
      </c>
      <c r="N1" t="s">
        <v>10</v>
      </c>
      <c r="O1" t="s">
        <v>11</v>
      </c>
      <c r="P1" t="s">
        <v>13</v>
      </c>
      <c r="Q1" t="s">
        <v>12</v>
      </c>
      <c r="R1" s="19" t="s">
        <v>74</v>
      </c>
      <c r="S1" t="s">
        <v>135</v>
      </c>
      <c r="T1" s="19" t="s">
        <v>155</v>
      </c>
      <c r="U1" t="s">
        <v>136</v>
      </c>
      <c r="V1" t="s">
        <v>137</v>
      </c>
      <c r="W1" t="s">
        <v>138</v>
      </c>
      <c r="X1" t="s">
        <v>139</v>
      </c>
      <c r="Y1" t="s">
        <v>75</v>
      </c>
      <c r="Z1" t="s">
        <v>76</v>
      </c>
      <c r="AA1" t="s">
        <v>15</v>
      </c>
      <c r="AB1" t="s">
        <v>77</v>
      </c>
      <c r="AC1" t="s">
        <v>36</v>
      </c>
      <c r="AD1" t="s">
        <v>33</v>
      </c>
      <c r="AE1" t="s">
        <v>108</v>
      </c>
      <c r="AF1" t="s">
        <v>105</v>
      </c>
      <c r="AG1" s="51" t="s">
        <v>338</v>
      </c>
      <c r="AH1" t="s">
        <v>80</v>
      </c>
      <c r="AI1" t="s">
        <v>79</v>
      </c>
      <c r="AJ1" t="s">
        <v>78</v>
      </c>
      <c r="AK1" t="s">
        <v>81</v>
      </c>
      <c r="AL1" s="51" t="s">
        <v>82</v>
      </c>
      <c r="AM1" t="s">
        <v>87</v>
      </c>
      <c r="AN1" t="s">
        <v>88</v>
      </c>
      <c r="AO1" t="s">
        <v>89</v>
      </c>
      <c r="AP1" t="s">
        <v>90</v>
      </c>
      <c r="AQ1" t="s">
        <v>83</v>
      </c>
      <c r="AR1" t="s">
        <v>84</v>
      </c>
      <c r="AS1" t="s">
        <v>85</v>
      </c>
      <c r="AT1" t="s">
        <v>86</v>
      </c>
      <c r="AU1" s="51" t="s">
        <v>22</v>
      </c>
      <c r="AV1" t="s">
        <v>29</v>
      </c>
      <c r="AW1" t="s">
        <v>30</v>
      </c>
      <c r="AX1" t="s">
        <v>91</v>
      </c>
      <c r="AY1" t="s">
        <v>92</v>
      </c>
      <c r="AZ1" t="s">
        <v>109</v>
      </c>
      <c r="BA1" s="51" t="s">
        <v>304</v>
      </c>
      <c r="BB1" s="19" t="s">
        <v>151</v>
      </c>
      <c r="BC1" s="19" t="s">
        <v>152</v>
      </c>
      <c r="BD1" s="19" t="s">
        <v>249</v>
      </c>
      <c r="BE1" s="19" t="s">
        <v>232</v>
      </c>
      <c r="BF1" s="19" t="s">
        <v>235</v>
      </c>
      <c r="BG1" s="19" t="s">
        <v>236</v>
      </c>
      <c r="BH1" s="19" t="s">
        <v>216</v>
      </c>
      <c r="BI1" s="19" t="s">
        <v>14</v>
      </c>
      <c r="BJ1" s="19" t="s">
        <v>217</v>
      </c>
      <c r="BK1" s="19" t="s">
        <v>237</v>
      </c>
      <c r="BL1" s="19" t="s">
        <v>204</v>
      </c>
      <c r="BM1" s="19" t="s">
        <v>205</v>
      </c>
      <c r="BN1" s="19" t="s">
        <v>218</v>
      </c>
      <c r="BO1" s="19" t="s">
        <v>219</v>
      </c>
      <c r="BP1" s="19" t="s">
        <v>220</v>
      </c>
      <c r="BQ1" s="19" t="s">
        <v>221</v>
      </c>
      <c r="BR1" s="19" t="s">
        <v>222</v>
      </c>
      <c r="BS1" s="19" t="s">
        <v>231</v>
      </c>
      <c r="BT1" s="19" t="s">
        <v>171</v>
      </c>
      <c r="BU1" s="19" t="s">
        <v>278</v>
      </c>
      <c r="BV1" s="19" t="s">
        <v>297</v>
      </c>
      <c r="BW1" s="198" t="s">
        <v>315</v>
      </c>
      <c r="BX1" s="198" t="s">
        <v>328</v>
      </c>
      <c r="BY1" s="97" t="s">
        <v>359</v>
      </c>
      <c r="BZ1" s="97" t="s">
        <v>358</v>
      </c>
      <c r="CA1" s="97" t="s">
        <v>363</v>
      </c>
      <c r="CB1" s="97" t="s">
        <v>360</v>
      </c>
      <c r="CC1" s="97" t="s">
        <v>361</v>
      </c>
      <c r="CD1" s="97" t="s">
        <v>362</v>
      </c>
      <c r="CE1" s="45" t="s">
        <v>66</v>
      </c>
      <c r="CF1" s="45" t="s">
        <v>67</v>
      </c>
      <c r="CH1" s="51" t="s">
        <v>307</v>
      </c>
    </row>
    <row r="2" spans="1:86" x14ac:dyDescent="0.25">
      <c r="A2" s="14" t="str">
        <f>IF(OR(Application!D35="",Application!D183=FALSE),"donotimport",ROUND(Application!D35,2))</f>
        <v>donotimport</v>
      </c>
      <c r="B2" s="14" t="str">
        <f>IF(Application!$D37="","donotimport",ROUND(Application!$D37,2))</f>
        <v>donotimport</v>
      </c>
      <c r="C2" s="14" t="str">
        <f>IF(Application!$D38="","donotimport",ROUND(Application!$D38,2))</f>
        <v>donotimport</v>
      </c>
      <c r="D2" s="14" t="str">
        <f>IF(Application!$D39="","donotimport",ROUND(Application!$D39,2))</f>
        <v>donotimport</v>
      </c>
      <c r="E2" s="14" t="str">
        <f>IF(Application!$D40="","donotimport",ROUND(Application!$D40,2))</f>
        <v>donotimport</v>
      </c>
      <c r="F2" s="14" t="str">
        <f>IF(Application!$D41="","donotimport",ROUND(Application!$D41,2))</f>
        <v>donotimport</v>
      </c>
      <c r="G2" s="52" t="str">
        <f>IF(Application!$D42="","donotimport",ROUND(Application!$D42,0))</f>
        <v>donotimport</v>
      </c>
      <c r="H2" s="52" t="str">
        <f>IF(Application!$D46="","donotimport",ROUND(Application!$D46,0))</f>
        <v>donotimport</v>
      </c>
      <c r="I2" s="14" t="str">
        <f>IF(Application!$D51="","donotimport",ROUND(Application!$D51,2))</f>
        <v>donotimport</v>
      </c>
      <c r="J2" s="14" t="str">
        <f>IF(Application!$D52="","donotimport",ROUND(Application!$D52,2))</f>
        <v>donotimport</v>
      </c>
      <c r="K2" s="14" t="str">
        <f>IF(Application!$D54="","donotimport",ROUND(Application!$D54,2))</f>
        <v>donotimport</v>
      </c>
      <c r="L2" s="14" t="str">
        <f>IF(Application!$D55="","donotimport",ROUND(Application!$D55,2))</f>
        <v>donotimport</v>
      </c>
      <c r="M2" s="52" t="str">
        <f>IF(Application!$D47="","donotimport",ROUND(Application!$D47,0))</f>
        <v>donotimport</v>
      </c>
      <c r="N2" s="14" t="str">
        <f>IF(Application!$D68="","donotimport",ROUND(Application!$D68,2))</f>
        <v>donotimport</v>
      </c>
      <c r="O2" s="14" t="str">
        <f>IF(Application!$D69="","donotimport",ROUND(Application!$D69,2))</f>
        <v>donotimport</v>
      </c>
      <c r="P2" s="14" t="str">
        <f>IF(Application!$D70="","donotimport",ROUND(Application!$D70,2))</f>
        <v>donotimport</v>
      </c>
      <c r="Q2" s="14" t="str">
        <f>IF(Application!$D71="","donotimport",ROUND(Application!$D71,2))</f>
        <v>donotimport</v>
      </c>
      <c r="R2" s="14" t="str">
        <f>IF(Application!$D73="","donotimport",ROUND(Application!$D73,2))</f>
        <v>donotimport</v>
      </c>
      <c r="S2" s="52" t="str">
        <f>IF(Application!$D80="","donotimport",ROUND(Application!$D80,0))</f>
        <v>donotimport</v>
      </c>
      <c r="T2" s="52">
        <v>0</v>
      </c>
      <c r="U2" s="52" t="str">
        <f>IF(Application!$D81="","donotimport",ROUND(Application!$D81,0))</f>
        <v>donotimport</v>
      </c>
      <c r="V2" s="52" t="str">
        <f>IF(Application!$D82="","donotimport",ROUND(Application!$D82,0))</f>
        <v>donotimport</v>
      </c>
      <c r="W2" s="52" t="str">
        <f>IF(Application!$D83="","donotimport",ROUND(Application!$D83,0))</f>
        <v>donotimport</v>
      </c>
      <c r="X2" s="52" t="str">
        <f>IF(Application!$C217=1,"donotimport",ROUND(Application!$C217-2,0))</f>
        <v>donotimport</v>
      </c>
      <c r="Y2" s="14" t="str">
        <f>IF(Application!$D103="","donotimport",ROUND(Application!$D103,2))</f>
        <v>donotimport</v>
      </c>
      <c r="Z2" s="14" t="str">
        <f>IF(Application!$D105="","donotimport",ROUND(Application!$D105,2))</f>
        <v>donotimport</v>
      </c>
      <c r="AA2" s="14" t="str">
        <f>IF(Application!$D106="","donotimport",ROUND(Application!$D106,2))</f>
        <v>donotimport</v>
      </c>
      <c r="AB2" s="14" t="str">
        <f>IF(Application!$D109="","donotimport",ROUND(Application!$D109,2))</f>
        <v>donotimport</v>
      </c>
      <c r="AC2" s="14" t="str">
        <f>IF(Application!$D108="","donotimport",ROUND(Application!$D108,2))</f>
        <v>donotimport</v>
      </c>
      <c r="AD2" s="14" t="str">
        <f>IF(Application!$D107="","donotimport",ROUND(Application!$D107,2))</f>
        <v>donotimport</v>
      </c>
      <c r="AE2" s="14" t="str">
        <f>IF(Application!$D107="","donotimport",ROUND(Application!$D107,2))</f>
        <v>donotimport</v>
      </c>
      <c r="AF2" s="52" t="str">
        <f>IF(Application!C203=1,"donotimport",Inputs!J2)</f>
        <v>donotimport</v>
      </c>
      <c r="AG2" s="52" t="str">
        <f>IF(Application!D98="","donotimport",Application!D98)</f>
        <v>donotimport</v>
      </c>
      <c r="AH2" s="14" t="str">
        <f>IF(Application!$D93="","donotimport",ROUND(Application!$D93,2))</f>
        <v>donotimport</v>
      </c>
      <c r="AI2" s="14" t="str">
        <f>IF(Application!$D94="","donotimport",ROUND(Application!$D94,2))</f>
        <v>donotimport</v>
      </c>
      <c r="AJ2" s="14" t="str">
        <f>IF(Application!$D95="","donotimport",ROUND(Application!$D95,2))</f>
        <v>donotimport</v>
      </c>
      <c r="AK2" s="52" t="str">
        <f>IF(Application!$D128="","donotimport",Application!D128)</f>
        <v>donotimport</v>
      </c>
      <c r="AL2" s="53" t="str">
        <f>IF(Application!$C194=1,"donotimport",Application!$C194-2)</f>
        <v>donotimport</v>
      </c>
      <c r="AM2" s="14" t="str">
        <f>IF(Application!$D133="","donotimport",ROUND(Application!$D133,2))</f>
        <v>donotimport</v>
      </c>
      <c r="AN2" s="14" t="str">
        <f>IF(Application!$D134="","donotimport",ROUND(Application!$D134,2))</f>
        <v>donotimport</v>
      </c>
      <c r="AO2" s="14" t="str">
        <f>IF(Application!$D136="","donotimport",ROUND(Application!$D136,2))</f>
        <v>donotimport</v>
      </c>
      <c r="AP2" s="14" t="str">
        <f>IF(Application!$D135="","donotimport",ROUND(Application!$D135,2))</f>
        <v>donotimport</v>
      </c>
      <c r="AQ2" s="14" t="str">
        <f>IF(Application!$D140="","donotimport",ROUND(Application!$D140,2))</f>
        <v>donotimport</v>
      </c>
      <c r="AR2" s="14" t="str">
        <f>IF(Application!$D141="","donotimport",ROUND(Application!$D141,2))</f>
        <v>donotimport</v>
      </c>
      <c r="AS2" s="14" t="str">
        <f>IF(Application!$D142="","donotimport",ROUND(Application!$D142,2))</f>
        <v>donotimport</v>
      </c>
      <c r="AT2" s="14" t="str">
        <f>IF(Application!$D143="","donotimport",ROUND(Application!$D143,2))</f>
        <v>donotimport</v>
      </c>
      <c r="AU2" s="14" t="str">
        <f>IF(Inputs!B3=0,"donotimport",ROUND(Inputs!B3,2))</f>
        <v>donotimport</v>
      </c>
      <c r="AV2" s="14" t="str">
        <f>IF(Application!$D150="","donotimport",ROUND(Application!$D150,2))</f>
        <v>donotimport</v>
      </c>
      <c r="AW2" s="14" t="str">
        <f>IF(Application!$D151="","donotimport",ROUND(Application!$D151,2))</f>
        <v>donotimport</v>
      </c>
      <c r="AX2" s="14" t="str">
        <f>IF(Application!$D154="","donotimport",ROUND(Application!$D154,2))</f>
        <v>donotimport</v>
      </c>
      <c r="AY2" s="14" t="str">
        <f>IF(Application!$D155="","donotimport",ROUND(Application!$D155,2))</f>
        <v>donotimport</v>
      </c>
      <c r="AZ2" s="14" t="str">
        <f>IF(Application!$D111="","donotimport",ROUND(Application!$D111,2))</f>
        <v>donotimport</v>
      </c>
      <c r="BA2" s="14" t="str">
        <f>IF(Application!$D125="","donotimport",ROUND(Application!$D125,2))</f>
        <v>donotimport</v>
      </c>
      <c r="BB2" s="14" t="str">
        <f>IF(Application!$D50="","donotimport",ROUND(Application!$D50,0))</f>
        <v>donotimport</v>
      </c>
      <c r="BC2" s="14" t="str">
        <f>IF(Application!$D82="","donotimport",ROUND(Application!$D82,0))</f>
        <v>donotimport</v>
      </c>
      <c r="BD2" s="52" t="str">
        <f>IF(Application!C256=1,"donotimport",ROUND(Application!C256-2,0))</f>
        <v>donotimport</v>
      </c>
      <c r="BE2" s="52" t="str">
        <f>IF(Application!$D58="","donotimport",ROUND(Application!$D58,0))</f>
        <v>donotimport</v>
      </c>
      <c r="BF2" s="145" t="str">
        <f>IF(Application!$D59="","donotimport",ROUND(Application!$D59,1))</f>
        <v>donotimport</v>
      </c>
      <c r="BG2" s="145" t="str">
        <f>IF(Application!$D60="","donotimport",ROUND(Application!$D60,1))</f>
        <v>donotimport</v>
      </c>
      <c r="BH2" s="52" t="str">
        <f>IF(Application!C261=1,"donotimport",ROUND(Application!C261-2,0))</f>
        <v>donotimport</v>
      </c>
      <c r="BI2" s="14" t="str">
        <f>IF(Application!$D72="","donotimport",ROUND(Application!$D72,2))</f>
        <v>donotimport</v>
      </c>
      <c r="BJ2" s="52" t="str">
        <f>IF(Application!C246=1,"donotimport",Application!$C246-2)</f>
        <v>donotimport</v>
      </c>
      <c r="BK2" s="52" t="str">
        <f>IF(Application!$D114="","donotimport",Application!$D114)</f>
        <v>donotimport</v>
      </c>
      <c r="BL2" s="14" t="str">
        <f>IF(Application!$D117="","donotimport",ROUND(Application!$D117,2))</f>
        <v>donotimport</v>
      </c>
      <c r="BM2" s="14" t="str">
        <f>IF(Application!$D118="","donotimport",ROUND(Application!$D118,2))</f>
        <v>donotimport</v>
      </c>
      <c r="BN2" s="14" t="str">
        <f>IF(Application!$D119="","donotimport",ROUND(Application!$D119,2))</f>
        <v>donotimport</v>
      </c>
      <c r="BO2" s="14" t="str">
        <f>IF(Application!$D120="","donotimport",ROUND(Application!$D120,2))</f>
        <v>donotimport</v>
      </c>
      <c r="BP2" s="14" t="str">
        <f>IF(Application!$D121="","donotimport",ROUND(Application!$D121,2))</f>
        <v>donotimport</v>
      </c>
      <c r="BQ2" s="14" t="str">
        <f>IF(Application!$D122="","donotimport",ROUND(Application!$D122,2))</f>
        <v>donotimport</v>
      </c>
      <c r="BR2" s="14" t="str">
        <f>IF(Application!$D123="","donotimport",ROUND(Application!$D123,2))</f>
        <v>donotimport</v>
      </c>
      <c r="BS2" s="52" t="str">
        <f>IF(Application!C243=2,"donotimport",99)</f>
        <v>donotimport</v>
      </c>
      <c r="BT2" s="14" t="str">
        <f>IF(Application!D24="","donotimport",Application!D24)</f>
        <v>donotimport</v>
      </c>
      <c r="BU2" s="176" t="str">
        <f>IF(Application!D182=FALSE,"0",1)</f>
        <v>0</v>
      </c>
      <c r="BV2" s="176" t="str">
        <f>IF(Application!I18&gt;0,Application!I18,"donotimport")</f>
        <v>donotimport</v>
      </c>
      <c r="BW2" s="176" t="str">
        <f>IF(Application!C250=1,"donotimport",Inputs!I2)</f>
        <v>donotimport</v>
      </c>
      <c r="BX2" s="52" t="str">
        <f>IF(Application!$C266=1,"donotimport",Application!$C266-2)</f>
        <v>donotimport</v>
      </c>
      <c r="BY2" s="52" t="str">
        <f>IF(Application!E92="","donotimport",Application!E92)</f>
        <v>donotimport</v>
      </c>
      <c r="BZ2" s="52" t="str">
        <f>IF(Application!E102="","donotimport",Application!E102)</f>
        <v>donotimport</v>
      </c>
      <c r="CA2" s="52" t="str">
        <f>IF(Application!E116="","donotimport",Application!E116)</f>
        <v>donotimport</v>
      </c>
      <c r="CB2" s="52" t="str">
        <f>IF(Application!E132="","donotimport",Application!E132)</f>
        <v>donotimport</v>
      </c>
      <c r="CC2" s="52" t="str">
        <f>IF(Application!E139="","donotimport",Application!E139)</f>
        <v>donotimport</v>
      </c>
      <c r="CD2" s="52" t="str">
        <f>IF(Application!E153="","donotimport",Application!E153)</f>
        <v>donotimport</v>
      </c>
    </row>
    <row r="4" spans="1:86"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6" x14ac:dyDescent="0.25">
      <c r="R5" s="19" t="s">
        <v>181</v>
      </c>
      <c r="S5" t="s">
        <v>130</v>
      </c>
      <c r="T5" s="19" t="s">
        <v>156</v>
      </c>
      <c r="U5" t="s">
        <v>131</v>
      </c>
      <c r="V5" t="s">
        <v>132</v>
      </c>
      <c r="W5" t="s">
        <v>133</v>
      </c>
      <c r="X5" t="s">
        <v>134</v>
      </c>
    </row>
    <row r="6" spans="1:86" x14ac:dyDescent="0.25">
      <c r="R6" s="156"/>
      <c r="T6" s="19" t="s">
        <v>157</v>
      </c>
      <c r="AB6" t="s">
        <v>16</v>
      </c>
      <c r="AF6" s="214" t="s">
        <v>345</v>
      </c>
      <c r="AG6" s="214" t="s">
        <v>239</v>
      </c>
      <c r="AK6" s="19" t="s">
        <v>164</v>
      </c>
      <c r="BA6" s="97" t="s">
        <v>223</v>
      </c>
      <c r="BB6" s="19" t="s">
        <v>153</v>
      </c>
      <c r="BC6" s="19" t="s">
        <v>153</v>
      </c>
      <c r="BD6" s="19" t="s">
        <v>247</v>
      </c>
      <c r="BE6" s="19" t="s">
        <v>240</v>
      </c>
      <c r="BF6" s="19" t="s">
        <v>233</v>
      </c>
      <c r="BG6" s="19" t="s">
        <v>234</v>
      </c>
      <c r="BH6" s="19" t="s">
        <v>253</v>
      </c>
      <c r="BI6" s="51" t="s">
        <v>223</v>
      </c>
      <c r="BJ6" s="51" t="s">
        <v>223</v>
      </c>
      <c r="BK6" s="51" t="s">
        <v>223</v>
      </c>
      <c r="BL6" s="51" t="s">
        <v>223</v>
      </c>
      <c r="BM6" s="51" t="s">
        <v>223</v>
      </c>
      <c r="BN6" s="51" t="s">
        <v>223</v>
      </c>
      <c r="BO6" s="51" t="s">
        <v>223</v>
      </c>
      <c r="BP6" s="51" t="s">
        <v>223</v>
      </c>
      <c r="BQ6" s="51" t="s">
        <v>223</v>
      </c>
      <c r="BR6" s="51" t="s">
        <v>223</v>
      </c>
      <c r="BS6" s="19" t="s">
        <v>229</v>
      </c>
      <c r="BT6" s="19"/>
      <c r="BU6" s="19" t="s">
        <v>292</v>
      </c>
      <c r="BV6" s="19" t="s">
        <v>296</v>
      </c>
      <c r="BW6" s="199" t="s">
        <v>316</v>
      </c>
      <c r="BX6" s="199" t="s">
        <v>329</v>
      </c>
      <c r="BY6" s="199" t="s">
        <v>364</v>
      </c>
      <c r="BZ6" s="199" t="s">
        <v>364</v>
      </c>
      <c r="CA6" s="199" t="s">
        <v>364</v>
      </c>
      <c r="CB6" s="199" t="s">
        <v>364</v>
      </c>
      <c r="CC6" s="199" t="s">
        <v>364</v>
      </c>
      <c r="CD6" s="199" t="s">
        <v>364</v>
      </c>
    </row>
    <row r="7" spans="1:86" x14ac:dyDescent="0.25">
      <c r="R7" s="156"/>
      <c r="AF7" s="214">
        <v>2024</v>
      </c>
      <c r="AG7" s="214">
        <v>2024</v>
      </c>
      <c r="AK7" s="19" t="s">
        <v>165</v>
      </c>
      <c r="AZ7" s="51" t="s">
        <v>305</v>
      </c>
      <c r="BA7" s="51" t="s">
        <v>305</v>
      </c>
      <c r="BD7" s="19" t="s">
        <v>248</v>
      </c>
      <c r="BH7" s="19"/>
      <c r="BI7" s="19" t="s">
        <v>264</v>
      </c>
      <c r="BK7" s="19" t="s">
        <v>172</v>
      </c>
      <c r="BU7" s="19" t="s">
        <v>293</v>
      </c>
      <c r="BV7" s="19" t="s">
        <v>295</v>
      </c>
      <c r="BW7" s="199" t="s">
        <v>317</v>
      </c>
      <c r="BX7" s="199"/>
      <c r="BY7" s="199"/>
      <c r="BZ7" s="199"/>
      <c r="CA7" s="199"/>
      <c r="CB7" s="199"/>
      <c r="CC7" s="199"/>
      <c r="CD7" s="199"/>
    </row>
    <row r="8" spans="1:86" x14ac:dyDescent="0.25">
      <c r="R8" s="156" t="s">
        <v>255</v>
      </c>
      <c r="T8" s="214" t="s">
        <v>342</v>
      </c>
      <c r="AK8" s="19" t="s">
        <v>166</v>
      </c>
      <c r="AZ8" s="51" t="s">
        <v>306</v>
      </c>
      <c r="BA8" s="51" t="s">
        <v>306</v>
      </c>
      <c r="BX8" s="199" t="s">
        <v>330</v>
      </c>
      <c r="BY8" s="199"/>
      <c r="BZ8" s="199"/>
      <c r="CA8" s="199"/>
      <c r="CB8" s="199"/>
      <c r="CC8" s="199"/>
      <c r="CD8" s="199"/>
    </row>
    <row r="9" spans="1:86" x14ac:dyDescent="0.25">
      <c r="R9" s="156">
        <v>2021</v>
      </c>
      <c r="T9" s="214">
        <v>2024</v>
      </c>
      <c r="AK9" s="19" t="s">
        <v>167</v>
      </c>
      <c r="BD9" s="22" t="s">
        <v>238</v>
      </c>
      <c r="BE9" s="22" t="s">
        <v>238</v>
      </c>
      <c r="BF9" s="22" t="s">
        <v>238</v>
      </c>
      <c r="BG9" s="22" t="s">
        <v>238</v>
      </c>
      <c r="BH9" s="22" t="s">
        <v>238</v>
      </c>
      <c r="BS9" s="22" t="s">
        <v>238</v>
      </c>
      <c r="BT9" s="22" t="s">
        <v>238</v>
      </c>
      <c r="BW9" s="199" t="s">
        <v>319</v>
      </c>
      <c r="BX9" s="199"/>
      <c r="BY9" s="199"/>
      <c r="BZ9" s="199"/>
      <c r="CA9" s="199"/>
      <c r="CB9" s="199"/>
      <c r="CC9" s="199"/>
      <c r="CD9" s="199"/>
    </row>
    <row r="10" spans="1:86" x14ac:dyDescent="0.25">
      <c r="R10" s="156"/>
      <c r="BD10" s="22" t="s">
        <v>239</v>
      </c>
      <c r="BE10" s="22" t="s">
        <v>239</v>
      </c>
      <c r="BF10" s="22" t="s">
        <v>239</v>
      </c>
      <c r="BG10" s="22" t="s">
        <v>239</v>
      </c>
      <c r="BH10" s="22" t="s">
        <v>239</v>
      </c>
      <c r="BS10" s="22" t="s">
        <v>239</v>
      </c>
      <c r="BT10" s="22" t="s">
        <v>239</v>
      </c>
      <c r="BW10" s="50">
        <v>2022</v>
      </c>
    </row>
    <row r="11" spans="1:86" x14ac:dyDescent="0.25">
      <c r="BD11" s="142">
        <v>2021</v>
      </c>
      <c r="BE11" s="142">
        <v>2021</v>
      </c>
      <c r="BF11" s="142">
        <v>2021</v>
      </c>
      <c r="BG11" s="142">
        <v>2021</v>
      </c>
      <c r="BH11" s="142">
        <v>2021</v>
      </c>
      <c r="BS11" s="142">
        <v>2021</v>
      </c>
      <c r="BT11" s="142">
        <v>2021</v>
      </c>
    </row>
    <row r="13" spans="1:86" x14ac:dyDescent="0.25">
      <c r="BS13" s="19" t="s">
        <v>257</v>
      </c>
    </row>
    <row r="14" spans="1:86" x14ac:dyDescent="0.25">
      <c r="BS14" s="22" t="s">
        <v>258</v>
      </c>
    </row>
    <row r="15" spans="1:86" x14ac:dyDescent="0.25">
      <c r="BS15" s="22" t="s">
        <v>259</v>
      </c>
    </row>
    <row r="16" spans="1:86" x14ac:dyDescent="0.25">
      <c r="BS16" s="22" t="s">
        <v>260</v>
      </c>
    </row>
    <row r="17" spans="71:71" x14ac:dyDescent="0.25">
      <c r="BS17" s="22" t="s">
        <v>261</v>
      </c>
    </row>
    <row r="18" spans="71:71" x14ac:dyDescent="0.25">
      <c r="BS18" s="22" t="s">
        <v>262</v>
      </c>
    </row>
    <row r="19" spans="71:71" x14ac:dyDescent="0.25">
      <c r="BS19" s="22" t="s">
        <v>263</v>
      </c>
    </row>
  </sheetData>
  <sheetProtection algorithmName="SHA-512" hashValue="ncKR3rhj9KVrIiuVoPOuaT7wGybIvp8l5lpo8lS+cEskiAjaIoC8H+g6AdZ6D/KHX+jqbefLpemLgcZ2U6GT4w==" saltValue="8RVWFexSvivLHUAT2VwgQA=="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8.7265625" style="50" hidden="1" customWidth="1"/>
    <col min="10" max="11" width="8.7265625" hidden="1" customWidth="1"/>
    <col min="12" max="13" width="8.7265625" customWidth="1"/>
  </cols>
  <sheetData>
    <row r="1" spans="1:11" x14ac:dyDescent="0.25">
      <c r="B1" s="50">
        <v>16</v>
      </c>
      <c r="E1" s="77" t="s">
        <v>155</v>
      </c>
      <c r="I1" s="199" t="s">
        <v>315</v>
      </c>
      <c r="J1" s="51" t="s">
        <v>337</v>
      </c>
      <c r="K1" s="51" t="s">
        <v>338</v>
      </c>
    </row>
    <row r="2" spans="1:11" x14ac:dyDescent="0.25">
      <c r="B2" s="50" t="s">
        <v>22</v>
      </c>
      <c r="E2" s="50">
        <v>0</v>
      </c>
      <c r="I2" s="50">
        <f>I5</f>
        <v>0</v>
      </c>
      <c r="J2" t="str">
        <f>IF(Application!C203=1,"",(Application!C203-2))</f>
        <v/>
      </c>
      <c r="K2" t="str">
        <f>IF(Application!D98="","",Application!D98)</f>
        <v/>
      </c>
    </row>
    <row r="3" spans="1:11" x14ac:dyDescent="0.25">
      <c r="B3" s="49">
        <f>B20</f>
        <v>0</v>
      </c>
      <c r="I3" s="77"/>
    </row>
    <row r="4" spans="1:11" x14ac:dyDescent="0.25">
      <c r="B4" s="48"/>
    </row>
    <row r="5" spans="1:11" x14ac:dyDescent="0.25">
      <c r="B5" s="48"/>
      <c r="I5" s="50">
        <f>IF(Application!C250=4,0,Application!C250-1)</f>
        <v>0</v>
      </c>
    </row>
    <row r="6" spans="1:11" x14ac:dyDescent="0.25">
      <c r="B6" s="48"/>
      <c r="J6" s="97"/>
      <c r="K6" s="97"/>
    </row>
    <row r="7" spans="1:11" x14ac:dyDescent="0.25">
      <c r="A7" s="46" t="s">
        <v>1</v>
      </c>
      <c r="B7" s="48"/>
      <c r="D7" s="19" t="s">
        <v>158</v>
      </c>
      <c r="F7" s="19" t="s">
        <v>159</v>
      </c>
      <c r="I7" s="199" t="s">
        <v>316</v>
      </c>
    </row>
    <row r="8" spans="1:11" x14ac:dyDescent="0.25">
      <c r="A8" s="46" t="s">
        <v>0</v>
      </c>
      <c r="B8" s="48" t="b">
        <f>AND(Application!D133&gt;0,Application!D134&gt;0,Application!D135&gt;0,Application!D136&gt;0)</f>
        <v>0</v>
      </c>
      <c r="I8" s="199" t="s">
        <v>317</v>
      </c>
    </row>
    <row r="9" spans="1:11" x14ac:dyDescent="0.25">
      <c r="A9" s="46" t="s">
        <v>265</v>
      </c>
      <c r="B9" s="49">
        <f>Application!E137</f>
        <v>0</v>
      </c>
      <c r="E9" s="199" t="s">
        <v>156</v>
      </c>
    </row>
    <row r="10" spans="1:11" x14ac:dyDescent="0.25">
      <c r="A10" s="46" t="s">
        <v>266</v>
      </c>
      <c r="B10" s="49"/>
      <c r="E10" s="214" t="s">
        <v>340</v>
      </c>
    </row>
    <row r="11" spans="1:11" x14ac:dyDescent="0.25">
      <c r="A11" s="47"/>
      <c r="B11" s="48"/>
      <c r="E11" s="214" t="s">
        <v>341</v>
      </c>
    </row>
    <row r="12" spans="1:11" x14ac:dyDescent="0.25">
      <c r="A12" s="46" t="s">
        <v>2</v>
      </c>
      <c r="B12" s="48"/>
      <c r="E12" s="214" t="s">
        <v>342</v>
      </c>
    </row>
    <row r="13" spans="1:11" x14ac:dyDescent="0.25">
      <c r="A13" s="46" t="s">
        <v>0</v>
      </c>
      <c r="B13" s="48" t="b">
        <f>AND(Application!D140&gt;0,Application!D141&gt;0,Application!D142&gt;0,Application!D143&gt;0)</f>
        <v>0</v>
      </c>
    </row>
    <row r="14" spans="1:11" x14ac:dyDescent="0.25">
      <c r="A14" s="46" t="s">
        <v>265</v>
      </c>
      <c r="B14" s="49">
        <f>Application!E144</f>
        <v>0</v>
      </c>
    </row>
    <row r="15" spans="1:11" x14ac:dyDescent="0.25">
      <c r="A15" s="46" t="s">
        <v>266</v>
      </c>
      <c r="B15" s="49"/>
    </row>
    <row r="16" spans="1:11" x14ac:dyDescent="0.25">
      <c r="A16" s="47"/>
      <c r="B16" s="48"/>
    </row>
    <row r="17" spans="1:2" x14ac:dyDescent="0.25">
      <c r="A17" s="46" t="s">
        <v>267</v>
      </c>
      <c r="B17" s="48">
        <f>IF(B8=TRUE,B9,B10)</f>
        <v>0</v>
      </c>
    </row>
    <row r="18" spans="1:2" x14ac:dyDescent="0.25">
      <c r="A18" s="46" t="s">
        <v>268</v>
      </c>
      <c r="B18" s="48">
        <f>IF(B13=TRUE,B14,B15)</f>
        <v>0</v>
      </c>
    </row>
    <row r="19" spans="1:2" x14ac:dyDescent="0.25">
      <c r="A19" s="46"/>
      <c r="B19" s="48"/>
    </row>
    <row r="20" spans="1:2" x14ac:dyDescent="0.25">
      <c r="A20" s="46" t="s">
        <v>269</v>
      </c>
      <c r="B20" s="48">
        <f>ROUND(MAX(B17:B18),2)</f>
        <v>0</v>
      </c>
    </row>
    <row r="21" spans="1:2" x14ac:dyDescent="0.25">
      <c r="A21" s="46"/>
      <c r="B21" s="48"/>
    </row>
    <row r="22" spans="1:2" x14ac:dyDescent="0.25">
      <c r="A22" s="97" t="s">
        <v>308</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WuMgcdxxVWBf1d5lBhMVNmRjBW1eyto5x9PAqn9VolVSjSqUv2xfMXkLy87WjQjhAPdMyhR0TBMxdsOC+qXehg==" saltValue="NABok0iFooUA54YE8R34jA==" spinCount="100000" sheet="1" objects="1" scenarios="1"/>
  <phoneticPr fontId="3"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BB7CDD8A9A54499098A1A1D4C03F33" ma:contentTypeVersion="15" ma:contentTypeDescription="Create a new document." ma:contentTypeScope="" ma:versionID="1f8171157b546e48160d185a95899039">
  <xsd:schema xmlns:xsd="http://www.w3.org/2001/XMLSchema" xmlns:xs="http://www.w3.org/2001/XMLSchema" xmlns:p="http://schemas.microsoft.com/office/2006/metadata/properties" xmlns:ns2="ecc5c1e4-5316-40cb-891c-0dbcb647cc1a" xmlns:ns3="9b2100db-25d5-4193-9e46-2f5d33882103" targetNamespace="http://schemas.microsoft.com/office/2006/metadata/properties" ma:root="true" ma:fieldsID="2ddf57e24c70e93a4fc90f8bf1b68ac2" ns2:_="" ns3:_="">
    <xsd:import namespace="ecc5c1e4-5316-40cb-891c-0dbcb647cc1a"/>
    <xsd:import namespace="9b2100db-25d5-4193-9e46-2f5d3388210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5c1e4-5316-40cb-891c-0dbcb647cc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6b448e3-28d6-4fdd-bd88-5a2507c8782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2100db-25d5-4193-9e46-2f5d3388210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cc5c1e4-5316-40cb-891c-0dbcb647cc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271311E-FBC9-4B88-AD63-F31B27C638DE}"/>
</file>

<file path=customXml/itemProps2.xml><?xml version="1.0" encoding="utf-8"?>
<ds:datastoreItem xmlns:ds="http://schemas.openxmlformats.org/officeDocument/2006/customXml" ds:itemID="{24BA9D73-E7EB-4603-8A2C-4442D50EE159}"/>
</file>

<file path=customXml/itemProps3.xml><?xml version="1.0" encoding="utf-8"?>
<ds:datastoreItem xmlns:ds="http://schemas.openxmlformats.org/officeDocument/2006/customXml" ds:itemID="{03D250C2-01A2-4FF8-973E-CA9813D349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cp:lastModifiedBy>
  <cp:lastPrinted>2023-11-13T15:59:02Z</cp:lastPrinted>
  <dcterms:created xsi:type="dcterms:W3CDTF">2004-12-02T15:00:21Z</dcterms:created>
  <dcterms:modified xsi:type="dcterms:W3CDTF">2025-06-11T15:08:37Z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0x01010028BB7CDD8A9A54499098A1A1D4C03F33</vt:lpwstr>
  </property>
</Properties>
</file>