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Rating_Documents\IRC 2024\Forms\Rule Authorities\"/>
    </mc:Choice>
  </mc:AlternateContent>
  <xr:revisionPtr revIDLastSave="0" documentId="8_{6D5FB154-CA68-41DE-8066-8FE5CA05A7B9}"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state="hidden"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3" l="1"/>
  <c r="J2" i="3"/>
  <c r="AG2" i="2" l="1"/>
  <c r="F104" i="1" l="1"/>
  <c r="F89" i="1"/>
  <c r="BD2" i="2"/>
  <c r="E71" i="1"/>
  <c r="AF2" i="2" l="1"/>
  <c r="BA2" i="2"/>
  <c r="G112" i="1"/>
  <c r="F105" i="1" l="1"/>
  <c r="BJ2" i="2" l="1"/>
  <c r="R2" i="2"/>
  <c r="AE2" i="2"/>
  <c r="AD2" i="2"/>
  <c r="AB2" i="2"/>
  <c r="G169" i="1"/>
  <c r="D103" i="1"/>
  <c r="C225" i="1"/>
  <c r="BT2" i="2" s="1"/>
  <c r="BS2" i="2"/>
  <c r="BR2" i="2"/>
  <c r="BQ2" i="2"/>
  <c r="BP2" i="2"/>
  <c r="BO2" i="2"/>
  <c r="BN2" i="2"/>
  <c r="BM2" i="2"/>
  <c r="BL2" i="2"/>
  <c r="BK2" i="2"/>
  <c r="B55" i="1"/>
  <c r="BI2" i="2"/>
  <c r="BG2" i="2"/>
  <c r="BH2" i="2"/>
  <c r="BF2" i="2"/>
  <c r="BE2" i="2"/>
  <c r="F160" i="1"/>
  <c r="E111" i="1" s="1"/>
  <c r="G175" i="1"/>
  <c r="AK2" i="2"/>
  <c r="D148" i="1"/>
  <c r="D149" i="1" s="1"/>
  <c r="E7" i="3"/>
  <c r="E2" i="3" s="1"/>
  <c r="BC2" i="2"/>
  <c r="BB2" i="2"/>
  <c r="B191" i="1"/>
  <c r="B192" i="1"/>
  <c r="B193" i="1"/>
  <c r="B194" i="1"/>
  <c r="B195" i="1"/>
  <c r="B190" i="1"/>
  <c r="B196" i="1"/>
  <c r="W2" i="2"/>
  <c r="V2" i="2"/>
  <c r="U2" i="2"/>
  <c r="S2" i="2"/>
  <c r="X2" i="2"/>
  <c r="G99" i="1"/>
  <c r="H141" i="1" s="1"/>
  <c r="AZ2" i="2"/>
  <c r="F157" i="1"/>
  <c r="E98"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8" i="1"/>
  <c r="C178" i="1"/>
  <c r="F159" i="1"/>
  <c r="C179" i="1"/>
  <c r="B13" i="3"/>
  <c r="B18" i="3" s="1"/>
  <c r="A2" i="2"/>
  <c r="AL2" i="2"/>
  <c r="T2" i="2"/>
  <c r="D150" i="1" l="1"/>
  <c r="A195" i="1"/>
  <c r="E131" i="1"/>
  <c r="B14" i="3" s="1"/>
  <c r="E125" i="1"/>
  <c r="B9" i="3" s="1"/>
  <c r="B17" i="3" s="1"/>
  <c r="B20" i="3" s="1"/>
  <c r="B3" i="3" s="1"/>
  <c r="AU2" i="2" s="1"/>
  <c r="A193" i="1"/>
  <c r="B197" i="1"/>
  <c r="D151" i="1" l="1"/>
  <c r="D152" i="1" s="1"/>
  <c r="J9" i="1" s="1"/>
  <c r="B29" i="3"/>
</calcChain>
</file>

<file path=xl/sharedStrings.xml><?xml version="1.0" encoding="utf-8"?>
<sst xmlns="http://schemas.openxmlformats.org/spreadsheetml/2006/main" count="420" uniqueCount="345">
  <si>
    <t>All linear values entered?</t>
  </si>
  <si>
    <t>SYMMETRIC</t>
  </si>
  <si>
    <t>ASYMMETRIC</t>
  </si>
  <si>
    <t>SPA:</t>
  </si>
  <si>
    <t>Sail number</t>
  </si>
  <si>
    <t>P</t>
  </si>
  <si>
    <t>E</t>
  </si>
  <si>
    <t>FL</t>
  </si>
  <si>
    <t>J</t>
  </si>
  <si>
    <t>STL</t>
  </si>
  <si>
    <t>LP</t>
  </si>
  <si>
    <t>HHW</t>
  </si>
  <si>
    <t>MTW</t>
  </si>
  <si>
    <t>MHW</t>
  </si>
  <si>
    <t>SLU</t>
  </si>
  <si>
    <t>SLE</t>
  </si>
  <si>
    <t>SHW</t>
  </si>
  <si>
    <t>SPA</t>
  </si>
  <si>
    <t>Sym spi</t>
  </si>
  <si>
    <t>Asym spi</t>
  </si>
  <si>
    <t>Headsail</t>
  </si>
  <si>
    <t>MUW</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</si>
  <si>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</si>
  <si>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</si>
  <si>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</si>
  <si>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</si>
  <si>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</si>
  <si>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</si>
  <si>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</si>
  <si>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</si>
  <si>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</si>
  <si>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</si>
  <si>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</si>
  <si>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</si>
  <si>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</si>
  <si>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</si>
  <si>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</si>
  <si>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</si>
  <si>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</si>
  <si>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</si>
  <si>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</si>
  <si>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</si>
  <si>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</si>
  <si>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</si>
  <si>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</si>
  <si>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</si>
  <si>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</si>
  <si>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</si>
  <si>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</si>
  <si>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</si>
  <si>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</si>
  <si>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</si>
  <si>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</si>
  <si>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</si>
  <si>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</si>
  <si>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</si>
  <si>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</si>
  <si>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</si>
  <si>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</si>
  <si>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</si>
  <si>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</si>
  <si>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</si>
  <si>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</si>
  <si>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</si>
  <si>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</si>
  <si>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</si>
  <si>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</si>
  <si>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</si>
  <si>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</si>
  <si>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</si>
  <si>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</si>
  <si>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</si>
  <si>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</si>
  <si>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</si>
  <si>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</si>
  <si>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</si>
  <si>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</si>
  <si>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</si>
  <si>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</si>
  <si>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</si>
  <si>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</si>
  <si>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</si>
  <si>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</si>
  <si>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</si>
  <si>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</si>
  <si>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</si>
  <si>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</si>
  <si>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</si>
  <si>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</si>
  <si>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</si>
  <si>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</si>
  <si>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</si>
  <si>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</si>
  <si>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</si>
  <si>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</si>
  <si>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</si>
  <si>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</si>
  <si>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headsail input</t>
  </si>
  <si>
    <t>Lifting keels</t>
  </si>
  <si>
    <t>FU</t>
  </si>
  <si>
    <t>Asymmetric</t>
  </si>
  <si>
    <t>Symmetric</t>
  </si>
  <si>
    <t>HUW</t>
  </si>
  <si>
    <t>FootOffset</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</si>
  <si>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</si>
  <si>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</si>
  <si>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</si>
  <si>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</si>
  <si>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</si>
  <si>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</si>
  <si>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</si>
  <si>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</si>
  <si>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</si>
  <si>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</si>
  <si>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</si>
  <si>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</si>
  <si>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</si>
  <si>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</si>
  <si>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</si>
  <si>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</si>
  <si>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</si>
  <si>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</si>
  <si>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</si>
  <si>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</si>
  <si>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</si>
  <si>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</si>
  <si>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</si>
  <si>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</si>
  <si>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</si>
  <si>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</si>
  <si>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</si>
  <si>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</si>
  <si>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</si>
  <si>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</si>
  <si>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</si>
  <si>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</si>
  <si>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</si>
  <si>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</si>
  <si>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</si>
  <si>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</si>
  <si>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</si>
  <si>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</si>
  <si>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</si>
  <si>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</si>
  <si>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</si>
  <si>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</si>
  <si>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</si>
  <si>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</si>
  <si>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</si>
  <si>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</si>
  <si>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</si>
  <si>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</si>
  <si>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</si>
  <si>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</si>
  <si>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</si>
  <si>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</si>
  <si>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</si>
  <si>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</si>
  <si>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</si>
  <si>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</si>
  <si>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</si>
  <si>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</si>
  <si>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</si>
  <si>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</si>
  <si>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</si>
  <si>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</si>
  <si>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</si>
  <si>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</si>
  <si>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</si>
  <si>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</si>
  <si>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</si>
  <si>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</si>
  <si>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</si>
  <si>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</si>
  <si>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</si>
  <si>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</si>
  <si>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</si>
  <si>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</si>
  <si>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</si>
  <si>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</si>
  <si>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</si>
  <si>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</si>
  <si>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</si>
  <si>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</si>
  <si>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</si>
  <si>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</si>
  <si>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</si>
  <si>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</si>
  <si>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</si>
  <si>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</si>
  <si>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</si>
  <si>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</si>
  <si>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</si>
  <si>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</si>
  <si>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</si>
  <si>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</si>
  <si>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</si>
  <si>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</si>
  <si>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</si>
  <si>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</si>
  <si>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</si>
  <si>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</si>
  <si>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</si>
  <si>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</si>
  <si>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</si>
  <si>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</si>
  <si>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</si>
  <si>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</si>
  <si>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</si>
  <si>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</si>
  <si>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</si>
  <si>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</si>
  <si>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</si>
  <si>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</si>
  <si>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</si>
  <si>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</si>
  <si>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</si>
  <si>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</si>
  <si>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</si>
  <si>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</si>
  <si>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</si>
  <si>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</si>
  <si>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</si>
  <si>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</si>
  <si>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</si>
  <si>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</si>
  <si>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</si>
  <si>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</si>
  <si>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</si>
  <si>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</si>
  <si>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</si>
  <si>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</si>
  <si>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</si>
  <si>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</si>
  <si>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</si>
  <si>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</si>
  <si>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</si>
  <si>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</si>
  <si>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</si>
  <si>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</si>
  <si>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</si>
  <si>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</si>
  <si>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</si>
  <si>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</si>
  <si>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</si>
  <si>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</si>
  <si>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</si>
  <si>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</si>
  <si>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</si>
  <si>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</si>
  <si>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</si>
  <si>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</si>
  <si>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</si>
  <si>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</si>
  <si>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</si>
  <si>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</si>
  <si>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</si>
  <si>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</si>
  <si>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</si>
  <si>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</si>
  <si>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</si>
  <si>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</si>
  <si>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</si>
  <si>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</si>
  <si>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</si>
  <si>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</si>
  <si>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</si>
  <si>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</si>
  <si>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</si>
  <si>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</si>
  <si>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</si>
  <si>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</si>
  <si>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</si>
  <si>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</si>
  <si>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</si>
  <si>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</si>
  <si>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</si>
  <si>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</si>
  <si>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</si>
  <si>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</si>
  <si>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</si>
  <si>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</si>
  <si>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</si>
  <si>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</si>
  <si>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</si>
  <si>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</si>
  <si>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</si>
  <si>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</si>
  <si>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</si>
  <si>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</si>
  <si>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</si>
  <si>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</si>
  <si>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</si>
  <si>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</si>
  <si>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IRC Rules &amp; Definitions</t>
  </si>
  <si>
    <t>donotimport</t>
  </si>
  <si>
    <t>ENDDATA</t>
  </si>
  <si>
    <t>ADDITIONAL INFORMATION</t>
  </si>
  <si>
    <t>SH cert</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</si>
  <si>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</si>
  <si>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</si>
  <si>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</si>
  <si>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</si>
  <si>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</si>
  <si>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</si>
  <si>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</si>
  <si>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</si>
  <si>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</si>
  <si>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</si>
  <si>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</si>
  <si>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</si>
  <si>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</si>
  <si>
    <t>IRC Secondary certificate</t>
  </si>
  <si>
    <t>SEC</t>
  </si>
  <si>
    <t>SEC new</t>
  </si>
  <si>
    <t>SEC reval</t>
  </si>
  <si>
    <t>BO*</t>
  </si>
  <si>
    <t>x*</t>
  </si>
  <si>
    <t>h*</t>
  </si>
  <si>
    <t>SO*</t>
  </si>
  <si>
    <t>y*</t>
  </si>
  <si>
    <t>Internal ballast*</t>
  </si>
  <si>
    <t>Max Draft*</t>
  </si>
  <si>
    <t>Stored power</t>
  </si>
  <si>
    <t>running rigging</t>
  </si>
  <si>
    <t>Stored power used?</t>
  </si>
  <si>
    <t>IRC Rule 8.2.1 explains which data may be changed for a SECONDARY certificate. For any other changes you must apply for an amendment to your PRIMARY certificate.</t>
  </si>
  <si>
    <t xml:space="preserve">Has this boat held a secondary/short-handed certificate before? </t>
  </si>
  <si>
    <t>If yes, supply last secondary/short-handed certificate number</t>
  </si>
  <si>
    <t>StoredPower</t>
  </si>
  <si>
    <t>unhidden</t>
  </si>
  <si>
    <t>*Change to this data only permitted due to internal ballast change</t>
  </si>
  <si>
    <t>Both primary and secondary certificates must be ENDORSED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</si>
  <si>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</si>
  <si>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</si>
  <si>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aft rigging only</t>
  </si>
  <si>
    <t>No. of headsails</t>
  </si>
  <si>
    <t>including staysails. Exclude 1 x OSR Heavy Weather Jib and/or 1 x OSR Storm Jib. See IRC rule 21.7.1.</t>
  </si>
  <si>
    <t>If ONE headsail: is this a single furling headsail eligible and used in compliance with rule 21.8.1?</t>
  </si>
  <si>
    <t>&lt;select ONLY if 1 headsail&gt;</t>
  </si>
  <si>
    <t>No</t>
  </si>
  <si>
    <t>Yes</t>
  </si>
  <si>
    <t>NumHS</t>
  </si>
  <si>
    <t>updated</t>
  </si>
  <si>
    <t>v.240220 import numhs/furling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</si>
</sst>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10"/>
      <color rgb="FFFF0000"/>
      <name val="Arial"/>
      <family val="2"/>
    </font>
    <font>
      <u/>
      <sz val="9"/>
      <color rgb="FFFF0000"/>
      <name val="Arial"/>
      <family val="2"/>
    </font>
    <font>
      <u/>
      <sz val="9"/>
      <name val="Arial"/>
      <family val="2"/>
    </font>
    <font>
      <b/>
      <sz val="9"/>
      <color rgb="FFFF0000"/>
      <name val="Arial"/>
      <family val="2"/>
    </font>
    <font>
      <b/>
      <sz val="10"/>
      <color rgb="FF0070C0"/>
      <name val="Arial"/>
      <family val="2"/>
    </font>
    <font>
      <sz val="10"/>
      <color theme="0" tint="-0.499984740745262"/>
      <name val="Arial"/>
      <family val="2"/>
    </font>
    <font>
      <b/>
      <sz val="26"/>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3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4"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39"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5" fillId="0" borderId="10" xfId="0" applyFont="1" applyBorder="1" applyAlignment="1" applyProtection="1">
      <alignment horizontal="center"/>
      <protection locked="0"/>
    </xf>
    <xf numFmtId="0" fontId="2" fillId="0" borderId="14" xfId="0" applyFont="1" applyBorder="1" applyAlignment="1" applyProtection="1">
      <alignment horizontal="left" vertical="center"/>
      <protection locked="0"/>
    </xf>
    <xf numFmtId="0" fontId="40"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1" fillId="0" borderId="0" xfId="0" applyNumberFormat="1" applyFont="1" applyAlignment="1">
      <alignment horizontal="center"/>
    </xf>
    <xf numFmtId="0" fontId="28"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2"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3" fillId="0" borderId="0" xfId="0" applyFont="1"/>
    <xf numFmtId="0" fontId="36"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0" fillId="0" borderId="0" xfId="0" applyFont="1" applyAlignment="1">
      <alignment horizontal="left" vertical="center" wrapText="1"/>
    </xf>
    <xf numFmtId="0" fontId="40"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29" fillId="0" borderId="0" xfId="1" applyFont="1" applyFill="1" applyBorder="1" applyAlignment="1" applyProtection="1">
      <alignment horizontal="center"/>
    </xf>
    <xf numFmtId="0" fontId="5" fillId="0" borderId="9" xfId="0" applyFont="1" applyBorder="1"/>
    <xf numFmtId="0" fontId="5" fillId="0" borderId="2" xfId="0" applyFont="1" applyBorder="1"/>
    <xf numFmtId="0" fontId="44"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19" fillId="0" borderId="3" xfId="0" applyFont="1" applyBorder="1" applyAlignment="1">
      <alignment horizontal="right" vertical="center"/>
    </xf>
    <xf numFmtId="2" fontId="40" fillId="0" borderId="23"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7" xfId="0" applyFont="1" applyBorder="1" applyAlignment="1">
      <alignment horizontal="left"/>
    </xf>
    <xf numFmtId="2" fontId="0" fillId="2" borderId="19" xfId="0" applyNumberFormat="1" applyFill="1" applyBorder="1" applyAlignment="1" applyProtection="1">
      <alignment horizontal="center"/>
      <protection locked="0"/>
    </xf>
    <xf numFmtId="0" fontId="5" fillId="3" borderId="20" xfId="0" applyFont="1" applyFill="1" applyBorder="1" applyAlignment="1" applyProtection="1">
      <alignment horizontal="left"/>
      <protection locked="0"/>
    </xf>
    <xf numFmtId="0" fontId="5" fillId="0" borderId="18" xfId="0" applyFont="1" applyBorder="1" applyAlignment="1">
      <alignment horizontal="left"/>
    </xf>
    <xf numFmtId="2" fontId="0" fillId="2" borderId="21" xfId="0" applyNumberFormat="1" applyFill="1" applyBorder="1" applyAlignment="1" applyProtection="1">
      <alignment horizontal="center"/>
      <protection locked="0"/>
    </xf>
    <xf numFmtId="0" fontId="5" fillId="3" borderId="22" xfId="0" applyFont="1" applyFill="1" applyBorder="1" applyAlignment="1" applyProtection="1">
      <alignment horizontal="left"/>
      <protection locked="0"/>
    </xf>
    <xf numFmtId="0" fontId="0" fillId="0" borderId="4" xfId="0" applyBorder="1" applyAlignment="1">
      <alignment horizontal="left"/>
    </xf>
    <xf numFmtId="49" fontId="43"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 fontId="1" fillId="0" borderId="0" xfId="0" applyNumberFormat="1" applyFont="1" applyAlignment="1">
      <alignment horizontal="center"/>
    </xf>
    <xf numFmtId="0" fontId="22" fillId="0" borderId="0" xfId="0" applyFont="1" applyAlignment="1">
      <alignment vertical="top" wrapText="1"/>
    </xf>
    <xf numFmtId="0" fontId="11" fillId="0" borderId="3" xfId="0" applyFont="1" applyBorder="1" applyAlignment="1">
      <alignment vertical="top" wrapText="1"/>
    </xf>
    <xf numFmtId="0" fontId="2" fillId="0" borderId="0" xfId="0" applyFont="1" applyAlignment="1">
      <alignment shrinkToFit="1"/>
    </xf>
    <xf numFmtId="0" fontId="36" fillId="0" borderId="0" xfId="1" applyFont="1" applyFill="1" applyBorder="1" applyAlignment="1" applyProtection="1">
      <alignment horizontal="left" vertical="center" wrapText="1"/>
      <protection locked="0"/>
    </xf>
    <xf numFmtId="0" fontId="43" fillId="0" borderId="16" xfId="0" applyFont="1" applyBorder="1"/>
    <xf numFmtId="0" fontId="2" fillId="2" borderId="14" xfId="0" applyFont="1" applyFill="1" applyBorder="1"/>
    <xf numFmtId="0" fontId="2" fillId="2" borderId="10" xfId="0" applyFont="1" applyFill="1" applyBorder="1"/>
    <xf numFmtId="0" fontId="2" fillId="2" borderId="13" xfId="0" applyFont="1" applyFill="1" applyBorder="1"/>
    <xf numFmtId="0" fontId="11" fillId="0" borderId="0" xfId="0" applyFont="1" applyAlignment="1">
      <alignment horizontal="left" vertical="center" wrapText="1"/>
    </xf>
    <xf numFmtId="0" fontId="45" fillId="0" borderId="0" xfId="0" applyFont="1" applyAlignment="1">
      <alignment horizontal="left" vertical="top" wrapText="1"/>
    </xf>
    <xf numFmtId="2" fontId="0" fillId="0" borderId="0" xfId="0" applyNumberFormat="1" applyAlignment="1">
      <alignment horizontal="center"/>
    </xf>
    <xf numFmtId="2" fontId="40" fillId="0" borderId="7" xfId="0" applyNumberFormat="1" applyFont="1" applyBorder="1" applyAlignment="1" applyProtection="1">
      <alignment horizontal="center"/>
      <protection locked="0"/>
    </xf>
    <xf numFmtId="0" fontId="47" fillId="0" borderId="0" xfId="0" applyFont="1" applyAlignment="1">
      <alignment horizontal="center" vertical="center" wrapText="1"/>
    </xf>
    <xf numFmtId="0" fontId="48" fillId="0" borderId="0" xfId="1"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lignment horizontal="right" vertical="center"/>
    </xf>
    <xf numFmtId="0" fontId="40" fillId="0" borderId="1" xfId="0" applyFont="1" applyBorder="1" applyAlignment="1" applyProtection="1">
      <alignment horizontal="left"/>
      <protection locked="0"/>
    </xf>
    <xf numFmtId="0" fontId="42" fillId="0" borderId="0" xfId="0" applyFont="1"/>
    <xf numFmtId="0" fontId="42" fillId="0" borderId="0" xfId="0" applyFont="1" applyProtection="1">
      <protection locked="0"/>
    </xf>
    <xf numFmtId="0" fontId="1" fillId="0" borderId="7" xfId="1" applyFont="1" applyFill="1" applyBorder="1" applyAlignment="1" applyProtection="1">
      <alignment horizontal="left" vertical="center" wrapText="1"/>
      <protection locked="0"/>
    </xf>
    <xf numFmtId="0" fontId="40" fillId="0" borderId="0" xfId="0" applyFont="1" applyAlignment="1">
      <alignment horizontal="center"/>
    </xf>
    <xf numFmtId="0" fontId="1" fillId="0" borderId="0" xfId="0" applyFont="1" applyAlignment="1">
      <alignment horizontal="left" vertical="center"/>
    </xf>
    <xf numFmtId="49" fontId="1" fillId="0" borderId="0" xfId="0" applyNumberFormat="1" applyFont="1"/>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10" fillId="4" borderId="10" xfId="0" applyFont="1" applyFill="1" applyBorder="1" applyAlignment="1">
      <alignment horizontal="center"/>
    </xf>
    <xf numFmtId="0" fontId="31" fillId="4" borderId="13" xfId="0" applyFont="1" applyFill="1" applyBorder="1" applyAlignment="1">
      <alignment horizontal="center"/>
    </xf>
    <xf numFmtId="0" fontId="0" fillId="4" borderId="8" xfId="0" applyFill="1" applyBorder="1" applyAlignment="1">
      <alignment horizontal="left"/>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16" fillId="4" borderId="0" xfId="0" applyFont="1" applyFill="1" applyAlignment="1">
      <alignment horizontal="left"/>
    </xf>
    <xf numFmtId="0" fontId="6" fillId="4" borderId="0" xfId="0" applyFont="1" applyFill="1" applyAlignment="1">
      <alignment horizontal="center"/>
    </xf>
    <xf numFmtId="0" fontId="44" fillId="0" borderId="4" xfId="0" applyFont="1" applyBorder="1"/>
    <xf numFmtId="0" fontId="44" fillId="0" borderId="4" xfId="0" applyFont="1" applyBorder="1" applyAlignment="1">
      <alignment horizontal="left"/>
    </xf>
    <xf numFmtId="0" fontId="44" fillId="0" borderId="0" xfId="0" applyFont="1" applyAlignment="1">
      <alignment horizontal="left"/>
    </xf>
    <xf numFmtId="0" fontId="44" fillId="0" borderId="0" xfId="0" applyFont="1" applyAlignment="1">
      <alignment horizontal="right"/>
    </xf>
    <xf numFmtId="0" fontId="0" fillId="3" borderId="15" xfId="0" applyFill="1" applyBorder="1" applyAlignment="1" applyProtection="1">
      <alignment horizontal="left"/>
      <protection locked="0"/>
    </xf>
    <xf numFmtId="0" fontId="2" fillId="0" borderId="16" xfId="0" applyFont="1" applyBorder="1"/>
    <xf numFmtId="0" fontId="0" fillId="3" borderId="24" xfId="0" applyFill="1" applyBorder="1" applyAlignment="1" applyProtection="1">
      <alignment horizontal="left"/>
      <protection locked="0"/>
    </xf>
    <xf numFmtId="0" fontId="5" fillId="0" borderId="16" xfId="0" applyFont="1" applyBorder="1" applyAlignment="1">
      <alignment horizontal="left"/>
    </xf>
    <xf numFmtId="0" fontId="5" fillId="0" borderId="16" xfId="0" applyFont="1" applyBorder="1" applyAlignment="1">
      <alignment horizontal="right"/>
    </xf>
    <xf numFmtId="0" fontId="53" fillId="0" borderId="0" xfId="0" applyFont="1" applyAlignment="1">
      <alignment horizontal="center" vertical="center"/>
    </xf>
    <xf numFmtId="0" fontId="47" fillId="0" borderId="0" xfId="0" applyFont="1" applyAlignment="1">
      <alignment horizontal="left"/>
    </xf>
    <xf numFmtId="17" fontId="0" fillId="0" borderId="0" xfId="0" applyNumberFormat="1"/>
    <xf numFmtId="49" fontId="0" fillId="0" borderId="25" xfId="0" applyNumberFormat="1" applyBorder="1" applyAlignment="1" applyProtection="1">
      <alignment horizontal="center"/>
      <protection locked="0"/>
    </xf>
    <xf numFmtId="0" fontId="40" fillId="0" borderId="0" xfId="0" applyFont="1" applyAlignment="1">
      <alignment horizontal="right"/>
    </xf>
    <xf numFmtId="0" fontId="52" fillId="0" borderId="0" xfId="0" applyFont="1" applyProtection="1">
      <protection locked="0"/>
    </xf>
    <xf numFmtId="2" fontId="40" fillId="0" borderId="0" xfId="0" applyNumberFormat="1" applyFont="1" applyAlignment="1" applyProtection="1">
      <alignment horizontal="center"/>
      <protection locked="0"/>
    </xf>
    <xf numFmtId="0" fontId="40" fillId="0" borderId="0" xfId="0" applyFont="1" applyAlignment="1" applyProtection="1">
      <alignment horizontal="left"/>
      <protection locked="0"/>
    </xf>
    <xf numFmtId="0" fontId="51" fillId="0" borderId="4" xfId="0" applyFont="1" applyBorder="1" applyAlignment="1">
      <alignment horizontal="left"/>
    </xf>
    <xf numFmtId="0" fontId="2" fillId="0" borderId="18" xfId="0" applyFont="1" applyBorder="1"/>
    <xf numFmtId="0" fontId="44" fillId="0" borderId="29" xfId="0" applyFont="1" applyBorder="1"/>
    <xf numFmtId="2" fontId="0" fillId="2" borderId="30" xfId="0" applyNumberFormat="1" applyFill="1" applyBorder="1" applyAlignment="1" applyProtection="1">
      <alignment horizontal="center"/>
      <protection locked="0"/>
    </xf>
    <xf numFmtId="0" fontId="0" fillId="3" borderId="22" xfId="0" applyFill="1" applyBorder="1" applyAlignment="1" applyProtection="1">
      <alignment horizontal="left"/>
      <protection locked="0"/>
    </xf>
    <xf numFmtId="0" fontId="19" fillId="0" borderId="0" xfId="0" applyFont="1" applyAlignment="1">
      <alignment horizontal="right" vertical="center"/>
    </xf>
    <xf numFmtId="2" fontId="40" fillId="0" borderId="0" xfId="0" applyNumberFormat="1" applyFont="1" applyAlignment="1">
      <alignment horizontal="center" vertical="center"/>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1"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52" fillId="0" borderId="0" xfId="0" applyFont="1" applyAlignment="1" applyProtection="1">
      <alignment wrapText="1"/>
      <protection locked="0"/>
    </xf>
    <xf numFmtId="0" fontId="52" fillId="0" borderId="0" xfId="0" applyFont="1"/>
    <xf numFmtId="0" fontId="54" fillId="0" borderId="0" xfId="0" applyFont="1"/>
    <xf numFmtId="0" fontId="4" fillId="0" borderId="9" xfId="0" applyFont="1" applyBorder="1" applyAlignment="1">
      <alignment horizontal="center"/>
    </xf>
    <xf numFmtId="0" fontId="55" fillId="7" borderId="0" xfId="0" applyFont="1" applyFill="1" applyAlignment="1">
      <alignment vertical="center"/>
    </xf>
    <xf numFmtId="0" fontId="42" fillId="0" borderId="0" xfId="0" applyFont="1" applyAlignment="1">
      <alignment vertical="center" wrapText="1"/>
    </xf>
    <xf numFmtId="0" fontId="3" fillId="0" borderId="0" xfId="0" applyFont="1" applyAlignment="1">
      <alignment horizontal="left"/>
    </xf>
    <xf numFmtId="0" fontId="5" fillId="0" borderId="0" xfId="0" applyFont="1" applyAlignment="1">
      <alignment horizontal="right"/>
    </xf>
    <xf numFmtId="0" fontId="5" fillId="0" borderId="4" xfId="0" applyFont="1" applyBorder="1" applyAlignment="1">
      <alignment horizontal="right"/>
    </xf>
    <xf numFmtId="0" fontId="1" fillId="0" borderId="34" xfId="0" applyFont="1" applyBorder="1" applyAlignment="1" applyProtection="1">
      <alignment horizontal="left" vertical="center"/>
      <protection locked="0"/>
    </xf>
    <xf numFmtId="0" fontId="1" fillId="0" borderId="35" xfId="0" applyFont="1" applyBorder="1" applyAlignment="1" applyProtection="1">
      <alignment horizontal="left" vertical="center"/>
      <protection locked="0"/>
    </xf>
    <xf numFmtId="0" fontId="1" fillId="0" borderId="36"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0" borderId="0" xfId="0" applyFont="1" applyAlignment="1">
      <alignment horizontal="left" vertical="center" wrapText="1"/>
    </xf>
    <xf numFmtId="0" fontId="40" fillId="0" borderId="0" xfId="0" applyFont="1" applyAlignment="1">
      <alignment horizontal="left" vertical="center" wrapText="1"/>
    </xf>
    <xf numFmtId="0" fontId="5" fillId="0" borderId="0" xfId="0" applyFont="1" applyAlignment="1">
      <alignment horizontal="center" wrapText="1"/>
    </xf>
    <xf numFmtId="0" fontId="5" fillId="0" borderId="0" xfId="0" applyFont="1"/>
    <xf numFmtId="0" fontId="43" fillId="0" borderId="0" xfId="0" applyFont="1" applyAlignment="1">
      <alignment horizontal="left" vertical="center" wrapText="1"/>
    </xf>
    <xf numFmtId="0" fontId="1" fillId="0" borderId="0" xfId="0" applyFont="1"/>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4" fillId="0" borderId="0" xfId="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50" fillId="0" borderId="0" xfId="0" applyFont="1" applyAlignment="1">
      <alignment horizontal="left" vertical="top" wrapText="1"/>
    </xf>
    <xf numFmtId="0" fontId="35" fillId="0" borderId="0" xfId="0" applyFont="1" applyAlignment="1">
      <alignment horizontal="left" vertical="top" wrapText="1"/>
    </xf>
    <xf numFmtId="0" fontId="40" fillId="0" borderId="0" xfId="0" applyFont="1" applyAlignment="1">
      <alignmen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3" fillId="4" borderId="9" xfId="0" applyFont="1" applyFill="1" applyBorder="1" applyAlignment="1">
      <alignment horizontal="center" vertical="center"/>
    </xf>
    <xf numFmtId="0" fontId="53" fillId="4" borderId="0" xfId="0" applyFont="1" applyFill="1" applyAlignment="1">
      <alignment horizontal="center" vertical="center"/>
    </xf>
    <xf numFmtId="0" fontId="33"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32" fillId="4"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top"/>
    </xf>
    <xf numFmtId="0" fontId="5" fillId="0" borderId="0" xfId="0" applyFont="1" applyAlignment="1">
      <alignment horizontal="left"/>
    </xf>
    <xf numFmtId="0" fontId="42"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40"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0" xfId="0" applyFont="1" applyAlignment="1">
      <alignment horizontal="left" vertical="center"/>
    </xf>
    <xf numFmtId="0" fontId="11" fillId="0" borderId="0" xfId="0" applyFont="1" applyAlignment="1">
      <alignment horizontal="left" vertical="top" wrapText="1"/>
    </xf>
    <xf numFmtId="0" fontId="10" fillId="0" borderId="0" xfId="0" applyFont="1"/>
    <xf numFmtId="0" fontId="5" fillId="0" borderId="0" xfId="0" applyFont="1" applyAlignment="1">
      <alignment horizontal="left" vertical="center"/>
    </xf>
    <xf numFmtId="0" fontId="5" fillId="0" borderId="4" xfId="0" applyFont="1" applyBorder="1"/>
    <xf numFmtId="164" fontId="22" fillId="0" borderId="0" xfId="0" applyNumberFormat="1" applyFont="1" applyAlignment="1">
      <alignment horizontal="center" vertical="top" wrapText="1"/>
    </xf>
    <xf numFmtId="0" fontId="22" fillId="0" borderId="0" xfId="0" applyFont="1" applyAlignment="1">
      <alignment vertical="top" wrapText="1"/>
    </xf>
    <xf numFmtId="0" fontId="5" fillId="0" borderId="0" xfId="0" applyFont="1" applyAlignment="1">
      <alignment horizontal="left" wrapText="1"/>
    </xf>
    <xf numFmtId="0" fontId="42" fillId="0" borderId="0" xfId="0" applyFont="1" applyAlignment="1">
      <alignment vertical="center" wrapText="1"/>
    </xf>
    <xf numFmtId="49" fontId="0" fillId="0" borderId="0" xfId="0" applyNumberFormat="1" applyProtection="1">
      <protection locked="0"/>
    </xf>
    <xf numFmtId="0" fontId="1" fillId="0" borderId="37" xfId="0" applyFont="1" applyBorder="1" applyAlignment="1">
      <alignment horizontal="left" vertical="center"/>
    </xf>
    <xf numFmtId="0" fontId="0" fillId="0" borderId="37" xfId="0" applyBorder="1" applyAlignment="1">
      <alignment horizontal="left" vertical="center"/>
    </xf>
    <xf numFmtId="0" fontId="40" fillId="0" borderId="0" xfId="0" applyFont="1" applyAlignment="1">
      <alignment horizontal="right"/>
    </xf>
    <xf numFmtId="0" fontId="40" fillId="0" borderId="4" xfId="0" applyFont="1" applyBorder="1" applyAlignment="1">
      <alignment horizontal="right"/>
    </xf>
    <xf numFmtId="0" fontId="51" fillId="0" borderId="17" xfId="0" applyFont="1" applyBorder="1" applyAlignment="1">
      <alignment horizontal="center"/>
    </xf>
    <xf numFmtId="0" fontId="51" fillId="0" borderId="27" xfId="0" applyFont="1" applyBorder="1" applyAlignment="1">
      <alignment horizontal="center"/>
    </xf>
    <xf numFmtId="0" fontId="51" fillId="0" borderId="28" xfId="0" applyFont="1" applyBorder="1" applyAlignment="1">
      <alignment horizontal="center"/>
    </xf>
    <xf numFmtId="0" fontId="51" fillId="0" borderId="16" xfId="0" applyFont="1" applyBorder="1" applyAlignment="1">
      <alignment horizontal="center"/>
    </xf>
    <xf numFmtId="0" fontId="51" fillId="0" borderId="0" xfId="0" applyFont="1" applyAlignment="1">
      <alignment horizontal="center"/>
    </xf>
    <xf numFmtId="0" fontId="51" fillId="0" borderId="26" xfId="0" applyFont="1" applyBorder="1" applyAlignment="1">
      <alignment horizontal="center"/>
    </xf>
    <xf numFmtId="49" fontId="5" fillId="0" borderId="14" xfId="0" applyNumberFormat="1" applyFont="1" applyBorder="1" applyAlignment="1" applyProtection="1">
      <alignment horizontal="center"/>
      <protection locked="0"/>
    </xf>
    <xf numFmtId="49" fontId="0" fillId="0" borderId="25" xfId="0" applyNumberFormat="1" applyBorder="1" applyAlignment="1" applyProtection="1">
      <alignment horizontal="center"/>
      <protection locked="0"/>
    </xf>
    <xf numFmtId="0" fontId="2" fillId="0" borderId="0" xfId="0" applyFont="1" applyAlignment="1">
      <alignment horizont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2" lockText="1" noThreeD="1"/>
</file>

<file path=xl/ctrlProps/ctrlProp2.xml><?xml version="1.0" encoding="utf-8"?>
<formControlPr xmlns="http://schemas.microsoft.com/office/spreadsheetml/2009/9/main" objectType="Drop" dropLines="6" dropStyle="combo" dx="25" fmlaLink="$C$176" fmlaRange="$D$169:$D$174" noThreeD="1" sel="1" val="0"/>
</file>

<file path=xl/ctrlProps/ctrlProp3.xml><?xml version="1.0" encoding="utf-8"?>
<formControlPr xmlns="http://schemas.microsoft.com/office/spreadsheetml/2009/9/main" objectType="Drop" dropLines="3" dropStyle="combo" dx="25" fmlaLink="$C$185" fmlaRange="$D$181:$D$183" noThreeD="1" sel="1" val="0"/>
</file>

<file path=xl/ctrlProps/ctrlProp4.xml><?xml version="1.0" encoding="utf-8"?>
<formControlPr xmlns="http://schemas.microsoft.com/office/spreadsheetml/2009/9/main" objectType="CheckBox" fmlaLink="$C$186" noThreeD="1"/>
</file>

<file path=xl/ctrlProps/ctrlProp5.xml><?xml version="1.0" encoding="utf-8"?>
<formControlPr xmlns="http://schemas.microsoft.com/office/spreadsheetml/2009/9/main" objectType="CheckBox" fmlaLink="$C$187" noThreeD="1"/>
</file>

<file path=xl/ctrlProps/ctrlProp6.xml><?xml version="1.0" encoding="utf-8"?>
<formControlPr xmlns="http://schemas.microsoft.com/office/spreadsheetml/2009/9/main" objectType="Drop" dropLines="5" dropStyle="combo" dx="25" fmlaLink="$C$238" fmlaRange="$D$238:$D$242" noThreeD="1" sel="1" val="0"/>
</file>

<file path=xl/ctrlProps/ctrlProp7.xml><?xml version="1.0" encoding="utf-8"?>
<formControlPr xmlns="http://schemas.microsoft.com/office/spreadsheetml/2009/9/main" objectType="Drop" dropLines="3" dropStyle="combo" dx="25" fmlaLink="$C$246" fmlaRange="$D$228:$D$230" noThreeD="1" sel="1" val="0"/>
</file>

<file path=xl/ctrlProps/ctrlProp8.xml><?xml version="1.0" encoding="utf-8"?>
<formControlPr xmlns="http://schemas.microsoft.com/office/spreadsheetml/2009/9/main" objectType="Drop" dropLines="3" dropStyle="combo" dx="25" fmlaLink="$C$228" fmlaRange="$D$228:$D$230" noThreeD="1" sel="1" val="0"/>
</file>

<file path=xl/ctrlProps/ctrlProp9.xml><?xml version="1.0" encoding="utf-8"?>
<formControlPr xmlns="http://schemas.microsoft.com/office/spreadsheetml/2009/9/main" objectType="Drop" dropLines="4" dropStyle="combo" dx="25" fmlaLink="$C$248" fmlaRange="$D$248:$D$25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9103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65</xdr:row>
          <xdr:rowOff>133350</xdr:rowOff>
        </xdr:from>
        <xdr:to>
          <xdr:col>4</xdr:col>
          <xdr:colOff>1320800</xdr:colOff>
          <xdr:row>67</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88</xdr:row>
          <xdr:rowOff>114300</xdr:rowOff>
        </xdr:from>
        <xdr:to>
          <xdr:col>4</xdr:col>
          <xdr:colOff>711200</xdr:colOff>
          <xdr:row>88</xdr:row>
          <xdr:rowOff>311150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115</xdr:row>
          <xdr:rowOff>69850</xdr:rowOff>
        </xdr:from>
        <xdr:to>
          <xdr:col>4</xdr:col>
          <xdr:colOff>1143000</xdr:colOff>
          <xdr:row>117</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116</xdr:row>
          <xdr:rowOff>133350</xdr:rowOff>
        </xdr:from>
        <xdr:to>
          <xdr:col>4</xdr:col>
          <xdr:colOff>1143000</xdr:colOff>
          <xdr:row>118</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139700</xdr:rowOff>
        </xdr:from>
        <xdr:to>
          <xdr:col>5</xdr:col>
          <xdr:colOff>44450</xdr:colOff>
          <xdr:row>49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1231900</xdr:colOff>
          <xdr:row>14</xdr:row>
          <xdr:rowOff>12700</xdr:rowOff>
        </xdr:from>
        <xdr:to>
          <xdr:col>9</xdr:col>
          <xdr:colOff>1054100</xdr:colOff>
          <xdr:row>15</xdr:row>
          <xdr:rowOff>25400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68</xdr:row>
          <xdr:rowOff>44450</xdr:rowOff>
        </xdr:from>
        <xdr:to>
          <xdr:col>4</xdr:col>
          <xdr:colOff>1301750</xdr:colOff>
          <xdr:row>69</xdr:row>
          <xdr:rowOff>95250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1314450</xdr:colOff>
          <xdr:row>76</xdr:row>
          <xdr:rowOff>152400</xdr:rowOff>
        </xdr:from>
        <xdr:to>
          <xdr:col>5</xdr:col>
          <xdr:colOff>6350</xdr:colOff>
          <xdr:row>77</xdr:row>
          <xdr:rowOff>177800</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89"/>
  <sheetViews>
    <sheetView showGridLines="0" tabSelected="1" zoomScaleNormal="100" workbookViewId="0">
      <selection activeCell="D87" sqref="D87"/>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2" width="9.1796875" customWidth="1"/>
    <col min="13" max="15" width="9.1796875" style="1" customWidth="1"/>
  </cols>
  <sheetData>
    <row r="1" spans="1:13" ht="18" customHeight="1" x14ac:dyDescent="0.4">
      <c r="A1" s="302">
        <v>2024</v>
      </c>
      <c r="B1" s="302"/>
      <c r="C1" s="296" t="s">
        <v>312</v>
      </c>
      <c r="D1" s="297"/>
      <c r="E1" s="297"/>
      <c r="F1" s="297"/>
      <c r="G1" s="297"/>
      <c r="H1" s="294" t="s">
        <v>313</v>
      </c>
      <c r="I1" s="110"/>
      <c r="J1" s="256" t="s">
        <v>344</v>
      </c>
      <c r="K1" s="124"/>
      <c r="L1" s="124"/>
      <c r="M1" s="69"/>
    </row>
    <row r="2" spans="1:13" ht="39" customHeight="1" x14ac:dyDescent="0.25">
      <c r="A2" s="302"/>
      <c r="B2" s="302"/>
      <c r="C2" s="298"/>
      <c r="D2" s="298"/>
      <c r="E2" s="298"/>
      <c r="F2" s="298"/>
      <c r="G2" s="298"/>
      <c r="H2" s="295"/>
      <c r="I2" s="110"/>
    </row>
    <row r="3" spans="1:13" ht="15" customHeight="1" x14ac:dyDescent="0.25">
      <c r="A3" s="208"/>
      <c r="B3" s="64"/>
      <c r="C3" s="64"/>
      <c r="D3" s="107"/>
      <c r="E3" s="107"/>
      <c r="F3" s="107"/>
      <c r="G3" s="107"/>
      <c r="H3" s="229"/>
      <c r="I3" s="110"/>
      <c r="J3" s="51"/>
    </row>
    <row r="4" spans="1:13" ht="15" customHeight="1" x14ac:dyDescent="0.25">
      <c r="A4" s="208"/>
      <c r="B4" s="66"/>
      <c r="C4" s="66"/>
      <c r="D4" s="66"/>
      <c r="E4" s="66"/>
      <c r="F4" s="66"/>
      <c r="G4" s="66"/>
      <c r="H4" s="66"/>
      <c r="I4" s="110"/>
      <c r="J4" s="316"/>
      <c r="K4" s="316"/>
      <c r="L4" s="316"/>
    </row>
    <row r="5" spans="1:13" ht="15" customHeight="1" x14ac:dyDescent="0.3">
      <c r="A5" s="208"/>
      <c r="C5" s="68"/>
      <c r="D5" s="303" t="s">
        <v>294</v>
      </c>
      <c r="E5" s="303"/>
      <c r="F5" s="303"/>
      <c r="G5" s="179"/>
      <c r="H5" s="179"/>
      <c r="I5" s="117"/>
      <c r="J5" s="206"/>
      <c r="K5" s="116"/>
      <c r="L5" s="116"/>
    </row>
    <row r="6" spans="1:13" ht="15" customHeight="1" x14ac:dyDescent="0.25">
      <c r="A6" s="208"/>
      <c r="B6" s="66"/>
      <c r="C6" s="66"/>
      <c r="D6" s="179"/>
      <c r="E6" s="179"/>
      <c r="F6" s="179"/>
      <c r="G6" s="179"/>
      <c r="H6" s="179"/>
    </row>
    <row r="7" spans="1:13" ht="15" customHeight="1" x14ac:dyDescent="0.3">
      <c r="A7" s="208"/>
      <c r="D7" s="118"/>
      <c r="E7" s="118"/>
      <c r="F7" s="62"/>
      <c r="G7" s="113"/>
      <c r="H7" s="64"/>
      <c r="I7" s="70"/>
      <c r="J7" s="276"/>
      <c r="K7" s="277"/>
      <c r="L7" s="277"/>
    </row>
    <row r="8" spans="1:13" ht="18" customHeight="1" thickBot="1" x14ac:dyDescent="0.3">
      <c r="A8" s="209"/>
      <c r="B8" s="63"/>
      <c r="C8" s="63"/>
      <c r="I8" s="313" t="s">
        <v>308</v>
      </c>
      <c r="J8" s="313"/>
      <c r="K8" s="113"/>
      <c r="L8" s="113"/>
    </row>
    <row r="9" spans="1:13" ht="17.25" customHeight="1" thickTop="1" thickBot="1" x14ac:dyDescent="0.3">
      <c r="A9" s="210"/>
      <c r="B9" s="42"/>
      <c r="C9" s="310" t="s">
        <v>118</v>
      </c>
      <c r="D9" s="311"/>
      <c r="E9" s="311"/>
      <c r="F9" s="311"/>
      <c r="G9" s="311"/>
      <c r="H9" s="312"/>
      <c r="I9" s="164" t="s">
        <v>274</v>
      </c>
      <c r="J9" s="165">
        <f>D152</f>
        <v>0</v>
      </c>
      <c r="K9" s="113"/>
      <c r="L9" s="113"/>
    </row>
    <row r="10" spans="1:13" ht="17.25" customHeight="1" thickTop="1" x14ac:dyDescent="0.25">
      <c r="A10" s="210"/>
      <c r="B10" s="42"/>
      <c r="C10" s="292" t="s">
        <v>333</v>
      </c>
      <c r="D10" s="293"/>
      <c r="E10" s="285"/>
      <c r="F10" s="285"/>
      <c r="G10" s="285"/>
      <c r="H10" s="285"/>
      <c r="I10" s="242"/>
      <c r="J10" s="243"/>
      <c r="K10" s="113"/>
      <c r="L10" s="113"/>
    </row>
    <row r="11" spans="1:13" ht="17.25" customHeight="1" x14ac:dyDescent="0.25">
      <c r="A11" s="210"/>
      <c r="B11" s="42"/>
      <c r="C11" s="286" t="s">
        <v>334</v>
      </c>
      <c r="D11" s="287"/>
      <c r="E11" s="287"/>
      <c r="F11" s="287"/>
      <c r="G11" s="287"/>
      <c r="H11" s="288"/>
      <c r="I11" s="242"/>
      <c r="J11" s="243"/>
      <c r="K11" s="113"/>
      <c r="L11" s="113"/>
    </row>
    <row r="12" spans="1:13" ht="17.25" customHeight="1" x14ac:dyDescent="0.25">
      <c r="A12" s="210"/>
      <c r="B12" s="42"/>
      <c r="C12" s="289"/>
      <c r="D12" s="290"/>
      <c r="E12" s="290"/>
      <c r="F12" s="290"/>
      <c r="G12" s="290"/>
      <c r="H12" s="291"/>
      <c r="I12" s="242"/>
      <c r="J12" s="243"/>
      <c r="K12" s="113"/>
      <c r="L12" s="113"/>
    </row>
    <row r="13" spans="1:13" ht="12.75" customHeight="1" x14ac:dyDescent="0.3">
      <c r="A13" s="210"/>
      <c r="B13" s="42"/>
      <c r="I13" s="112"/>
      <c r="J13" s="78"/>
      <c r="K13" s="78"/>
      <c r="L13" s="78"/>
    </row>
    <row r="14" spans="1:13" ht="15" customHeight="1" x14ac:dyDescent="0.25">
      <c r="A14" s="210"/>
      <c r="B14" s="42"/>
      <c r="C14" s="95" t="s">
        <v>133</v>
      </c>
      <c r="D14" s="314"/>
      <c r="E14" s="315"/>
      <c r="F14" s="315"/>
      <c r="H14" s="266" t="s">
        <v>327</v>
      </c>
      <c r="I14" s="266"/>
      <c r="J14" s="266"/>
      <c r="K14" s="266"/>
      <c r="L14" s="95"/>
    </row>
    <row r="15" spans="1:13" ht="15" customHeight="1" x14ac:dyDescent="0.25">
      <c r="A15" s="210"/>
      <c r="B15" s="62"/>
      <c r="C15" s="95" t="s">
        <v>4</v>
      </c>
      <c r="D15" s="314"/>
      <c r="E15" s="315"/>
      <c r="F15" s="315"/>
      <c r="H15" s="196"/>
      <c r="I15" s="196"/>
      <c r="J15" s="196"/>
      <c r="K15" s="95"/>
      <c r="L15" s="95"/>
    </row>
    <row r="16" spans="1:13" ht="15" customHeight="1" x14ac:dyDescent="0.3">
      <c r="A16" s="210"/>
      <c r="B16" s="62"/>
      <c r="C16" s="200" t="s">
        <v>301</v>
      </c>
      <c r="D16" s="94"/>
      <c r="E16" s="102">
        <v>2024</v>
      </c>
      <c r="F16" s="101"/>
      <c r="G16" s="156"/>
      <c r="H16" s="269"/>
      <c r="I16" s="269"/>
      <c r="J16" s="269"/>
      <c r="K16" s="113"/>
      <c r="L16" s="113"/>
    </row>
    <row r="17" spans="1:13" ht="15" customHeight="1" x14ac:dyDescent="0.3">
      <c r="A17" s="210"/>
      <c r="B17" s="62"/>
      <c r="C17" s="113" t="s">
        <v>47</v>
      </c>
      <c r="D17" s="279"/>
      <c r="E17" s="280"/>
      <c r="F17" s="281"/>
      <c r="G17" s="80"/>
      <c r="H17" s="230" t="s">
        <v>328</v>
      </c>
      <c r="I17" s="103"/>
      <c r="J17" s="103"/>
      <c r="K17" s="155"/>
      <c r="L17" s="155"/>
    </row>
    <row r="18" spans="1:13" ht="15" customHeight="1" x14ac:dyDescent="0.25">
      <c r="A18" s="210"/>
      <c r="B18" s="62"/>
      <c r="C18" s="163" t="s">
        <v>167</v>
      </c>
      <c r="D18" s="301"/>
      <c r="E18" s="299"/>
      <c r="F18" s="300"/>
      <c r="H18" s="197"/>
      <c r="I18" s="197"/>
      <c r="J18" s="204"/>
    </row>
    <row r="19" spans="1:13" ht="15" customHeight="1" x14ac:dyDescent="0.25">
      <c r="A19" s="210"/>
      <c r="B19" s="62"/>
      <c r="C19" s="78" t="s">
        <v>48</v>
      </c>
      <c r="D19" s="279"/>
      <c r="E19" s="299"/>
      <c r="F19" s="300"/>
      <c r="H19" s="187"/>
      <c r="I19" s="187"/>
      <c r="J19" s="187"/>
    </row>
    <row r="20" spans="1:13" ht="15" customHeight="1" x14ac:dyDescent="0.25">
      <c r="A20" s="210"/>
      <c r="B20" s="62"/>
      <c r="C20" s="111" t="s">
        <v>136</v>
      </c>
      <c r="D20" s="279"/>
      <c r="E20" s="299"/>
      <c r="F20" s="300"/>
      <c r="H20" s="187"/>
      <c r="I20" s="187"/>
      <c r="J20" s="187"/>
    </row>
    <row r="21" spans="1:13" ht="15" customHeight="1" x14ac:dyDescent="0.25">
      <c r="A21" s="210"/>
      <c r="B21" s="78"/>
      <c r="C21" s="282" t="s">
        <v>326</v>
      </c>
      <c r="D21" s="283"/>
      <c r="E21" s="283"/>
      <c r="F21" s="283"/>
      <c r="G21" s="193"/>
      <c r="H21" s="193"/>
    </row>
    <row r="22" spans="1:13" ht="22" customHeight="1" x14ac:dyDescent="0.25">
      <c r="A22" s="210"/>
      <c r="B22" s="78"/>
      <c r="C22" s="283"/>
      <c r="D22" s="283"/>
      <c r="E22" s="283"/>
      <c r="F22" s="283"/>
      <c r="G22" s="193"/>
      <c r="H22" s="193"/>
    </row>
    <row r="23" spans="1:13" ht="15" customHeight="1" x14ac:dyDescent="0.25">
      <c r="A23" s="210"/>
      <c r="B23" s="116"/>
      <c r="C23" s="278" t="s">
        <v>174</v>
      </c>
      <c r="D23" s="278"/>
      <c r="E23" s="278"/>
      <c r="F23" s="278"/>
      <c r="G23" s="278"/>
      <c r="H23" s="278"/>
    </row>
    <row r="24" spans="1:13" x14ac:dyDescent="0.3">
      <c r="A24" s="210"/>
      <c r="B24" s="25"/>
      <c r="C24" s="22"/>
      <c r="D24" s="22"/>
      <c r="E24" s="22"/>
      <c r="F24" s="22"/>
    </row>
    <row r="25" spans="1:13" ht="13.5" customHeight="1" x14ac:dyDescent="0.25">
      <c r="A25" s="210"/>
      <c r="B25" s="18"/>
      <c r="D25" s="22"/>
      <c r="E25" s="22"/>
      <c r="F25" s="22"/>
    </row>
    <row r="26" spans="1:13" ht="32" customHeight="1" x14ac:dyDescent="0.25">
      <c r="A26" s="210"/>
      <c r="B26" s="271" t="s">
        <v>304</v>
      </c>
      <c r="C26" s="272"/>
      <c r="D26" s="272"/>
      <c r="E26" s="273"/>
      <c r="F26" s="115"/>
      <c r="G26" s="284" t="s">
        <v>311</v>
      </c>
      <c r="H26" s="284"/>
      <c r="I26" s="284"/>
      <c r="J26" s="284"/>
      <c r="K26" s="284"/>
      <c r="L26" s="284"/>
      <c r="M26" s="284"/>
    </row>
    <row r="27" spans="1:13" ht="38" customHeight="1" x14ac:dyDescent="0.25">
      <c r="A27" s="210"/>
      <c r="B27" s="274" t="s">
        <v>172</v>
      </c>
      <c r="C27" s="275"/>
      <c r="D27" s="119" t="s">
        <v>192</v>
      </c>
      <c r="E27" s="121" t="s">
        <v>202</v>
      </c>
      <c r="G27" s="192"/>
      <c r="H27" s="192"/>
      <c r="I27" s="192"/>
      <c r="J27" s="192"/>
      <c r="K27" s="192"/>
      <c r="L27" s="192"/>
    </row>
    <row r="28" spans="1:13" ht="15.5" x14ac:dyDescent="0.35">
      <c r="A28" s="210"/>
      <c r="B28" s="211" t="s">
        <v>261</v>
      </c>
      <c r="C28" s="211"/>
      <c r="D28" s="212"/>
      <c r="E28" s="213"/>
      <c r="F28" s="50"/>
      <c r="G28" s="189" t="s">
        <v>297</v>
      </c>
      <c r="H28" s="190"/>
      <c r="I28" s="190"/>
      <c r="J28" s="190"/>
      <c r="K28" s="190"/>
      <c r="L28" s="191"/>
    </row>
    <row r="29" spans="1:13" ht="12.75" customHeight="1" x14ac:dyDescent="0.25">
      <c r="A29" s="210"/>
      <c r="B29" s="328" t="s">
        <v>299</v>
      </c>
      <c r="C29" s="329"/>
      <c r="D29" s="195"/>
      <c r="E29" s="201" t="s">
        <v>300</v>
      </c>
      <c r="F29" s="194"/>
      <c r="G29" s="326"/>
      <c r="H29" s="327"/>
      <c r="I29" s="327"/>
      <c r="J29" s="327"/>
      <c r="K29" s="327"/>
      <c r="L29" s="327"/>
    </row>
    <row r="30" spans="1:13" ht="12.75" customHeight="1" thickBot="1" x14ac:dyDescent="0.3">
      <c r="A30" s="210"/>
      <c r="B30" s="233"/>
      <c r="C30" s="233"/>
      <c r="D30" s="235"/>
      <c r="E30" s="236"/>
      <c r="F30" s="194"/>
      <c r="G30" s="262"/>
      <c r="H30" s="263"/>
      <c r="I30" s="263"/>
      <c r="J30" s="263"/>
      <c r="K30" s="263"/>
      <c r="L30" s="264"/>
    </row>
    <row r="31" spans="1:13" ht="12.75" customHeight="1" x14ac:dyDescent="0.3">
      <c r="A31" s="210"/>
      <c r="B31" s="330" t="s">
        <v>331</v>
      </c>
      <c r="C31" s="331"/>
      <c r="D31" s="331"/>
      <c r="E31" s="332"/>
      <c r="F31" s="194"/>
      <c r="G31" s="262"/>
      <c r="H31" s="263"/>
      <c r="I31" s="263"/>
      <c r="J31" s="263"/>
      <c r="K31" s="263"/>
      <c r="L31" s="264"/>
    </row>
    <row r="32" spans="1:13" ht="12.75" customHeight="1" x14ac:dyDescent="0.3">
      <c r="A32" s="210"/>
      <c r="B32" s="333" t="s">
        <v>332</v>
      </c>
      <c r="C32" s="334"/>
      <c r="D32" s="334"/>
      <c r="E32" s="335"/>
      <c r="F32" s="22"/>
      <c r="G32" s="262"/>
      <c r="H32" s="263"/>
      <c r="I32" s="263"/>
      <c r="J32" s="263"/>
      <c r="K32" s="263"/>
      <c r="L32" s="264"/>
    </row>
    <row r="33" spans="1:12" ht="12.75" customHeight="1" x14ac:dyDescent="0.3">
      <c r="A33" s="210"/>
      <c r="B33" s="225"/>
      <c r="C33" s="220" t="s">
        <v>316</v>
      </c>
      <c r="D33" s="90"/>
      <c r="E33" s="226"/>
      <c r="G33" s="262"/>
      <c r="H33" s="263"/>
      <c r="I33" s="263"/>
      <c r="J33" s="263"/>
      <c r="K33" s="263"/>
      <c r="L33" s="264"/>
    </row>
    <row r="34" spans="1:12" ht="12.75" customHeight="1" x14ac:dyDescent="0.3">
      <c r="A34" s="210"/>
      <c r="B34" s="225"/>
      <c r="C34" s="220" t="s">
        <v>317</v>
      </c>
      <c r="D34" s="87"/>
      <c r="E34" s="226"/>
      <c r="G34" s="262"/>
      <c r="H34" s="263"/>
      <c r="I34" s="263"/>
      <c r="J34" s="263"/>
      <c r="K34" s="263"/>
      <c r="L34" s="264"/>
    </row>
    <row r="35" spans="1:12" ht="13" customHeight="1" x14ac:dyDescent="0.3">
      <c r="A35" s="210"/>
      <c r="B35" s="225"/>
      <c r="C35" s="220" t="s">
        <v>318</v>
      </c>
      <c r="D35" s="87"/>
      <c r="E35" s="226"/>
      <c r="G35" s="262"/>
      <c r="H35" s="263"/>
      <c r="I35" s="263"/>
      <c r="J35" s="263"/>
      <c r="K35" s="263"/>
      <c r="L35" s="264"/>
    </row>
    <row r="36" spans="1:12" ht="13" customHeight="1" x14ac:dyDescent="0.3">
      <c r="A36" s="210"/>
      <c r="B36" s="225"/>
      <c r="C36" s="220" t="s">
        <v>319</v>
      </c>
      <c r="D36" s="87"/>
      <c r="E36" s="226"/>
      <c r="G36" s="262"/>
      <c r="H36" s="263"/>
      <c r="I36" s="263"/>
      <c r="J36" s="263"/>
      <c r="K36" s="263"/>
      <c r="L36" s="264"/>
    </row>
    <row r="37" spans="1:12" ht="12.75" customHeight="1" x14ac:dyDescent="0.3">
      <c r="A37" s="210"/>
      <c r="B37" s="225"/>
      <c r="C37" s="220" t="s">
        <v>320</v>
      </c>
      <c r="D37" s="87"/>
      <c r="E37" s="226"/>
      <c r="G37" s="262"/>
      <c r="H37" s="263"/>
      <c r="I37" s="263"/>
      <c r="J37" s="263"/>
      <c r="K37" s="263"/>
      <c r="L37" s="264"/>
    </row>
    <row r="38" spans="1:12" ht="12.75" customHeight="1" x14ac:dyDescent="0.3">
      <c r="A38" s="210"/>
      <c r="B38" s="225"/>
      <c r="C38" s="220" t="s">
        <v>41</v>
      </c>
      <c r="D38" s="88"/>
      <c r="E38" s="226"/>
      <c r="F38" s="122" t="s">
        <v>143</v>
      </c>
      <c r="G38" s="262"/>
      <c r="H38" s="263"/>
      <c r="I38" s="263"/>
      <c r="J38" s="263"/>
      <c r="K38" s="263"/>
      <c r="L38" s="264"/>
    </row>
    <row r="39" spans="1:12" ht="12.75" customHeight="1" x14ac:dyDescent="0.3">
      <c r="A39" s="210"/>
      <c r="B39" s="227"/>
      <c r="C39" s="237" t="s">
        <v>321</v>
      </c>
      <c r="D39" s="88"/>
      <c r="E39" s="226"/>
      <c r="F39" s="122" t="s">
        <v>143</v>
      </c>
      <c r="G39" s="262"/>
      <c r="H39" s="263"/>
      <c r="I39" s="263"/>
      <c r="J39" s="263"/>
      <c r="K39" s="263"/>
      <c r="L39" s="264"/>
    </row>
    <row r="40" spans="1:12" ht="13.5" hidden="1" customHeight="1" x14ac:dyDescent="0.3">
      <c r="A40" s="210"/>
      <c r="B40" s="225"/>
      <c r="C40" s="221" t="s">
        <v>166</v>
      </c>
      <c r="D40" s="89"/>
      <c r="E40" s="226"/>
      <c r="F40" s="122" t="s">
        <v>143</v>
      </c>
      <c r="G40" s="262"/>
      <c r="H40" s="263"/>
      <c r="I40" s="263"/>
      <c r="J40" s="263"/>
      <c r="K40" s="263"/>
      <c r="L40" s="264"/>
    </row>
    <row r="41" spans="1:12" ht="16.5" hidden="1" customHeight="1" x14ac:dyDescent="0.3">
      <c r="A41" s="210"/>
      <c r="B41" s="225"/>
      <c r="C41" s="222" t="s">
        <v>190</v>
      </c>
      <c r="D41" s="336"/>
      <c r="E41" s="337"/>
      <c r="F41" s="122"/>
      <c r="G41" s="262"/>
      <c r="H41" s="263"/>
      <c r="I41" s="263"/>
      <c r="J41" s="263"/>
      <c r="K41" s="263"/>
      <c r="L41" s="264"/>
    </row>
    <row r="42" spans="1:12" ht="15" hidden="1" customHeight="1" x14ac:dyDescent="0.25">
      <c r="A42" s="210"/>
      <c r="B42" s="228"/>
      <c r="C42" s="223" t="s">
        <v>191</v>
      </c>
      <c r="D42" s="120"/>
      <c r="E42" s="232"/>
      <c r="F42" s="122"/>
      <c r="G42" s="262"/>
      <c r="H42" s="263"/>
      <c r="I42" s="263"/>
      <c r="J42" s="263"/>
      <c r="K42" s="263"/>
      <c r="L42" s="264"/>
    </row>
    <row r="43" spans="1:12" ht="12.75" hidden="1" customHeight="1" x14ac:dyDescent="0.25">
      <c r="A43" s="210"/>
      <c r="B43" s="227" t="s">
        <v>155</v>
      </c>
      <c r="C43" s="221" t="s">
        <v>142</v>
      </c>
      <c r="D43" s="88"/>
      <c r="E43" s="226"/>
      <c r="F43" s="122" t="s">
        <v>143</v>
      </c>
      <c r="G43" s="262"/>
      <c r="H43" s="263"/>
      <c r="I43" s="263"/>
      <c r="J43" s="263"/>
      <c r="K43" s="263"/>
      <c r="L43" s="264"/>
    </row>
    <row r="44" spans="1:12" ht="12.75" hidden="1" customHeight="1" x14ac:dyDescent="0.3">
      <c r="A44" s="210"/>
      <c r="B44" s="225"/>
      <c r="C44" s="220" t="s">
        <v>173</v>
      </c>
      <c r="D44" s="87"/>
      <c r="E44" s="226"/>
      <c r="G44" s="262"/>
      <c r="H44" s="263"/>
      <c r="I44" s="263"/>
      <c r="J44" s="263"/>
      <c r="K44" s="263"/>
      <c r="L44" s="264"/>
    </row>
    <row r="45" spans="1:12" ht="12.75" customHeight="1" thickBot="1" x14ac:dyDescent="0.35">
      <c r="A45" s="210"/>
      <c r="B45" s="238"/>
      <c r="C45" s="239" t="s">
        <v>322</v>
      </c>
      <c r="D45" s="240"/>
      <c r="E45" s="241"/>
      <c r="G45" s="262"/>
      <c r="H45" s="263"/>
      <c r="I45" s="263"/>
      <c r="J45" s="263"/>
      <c r="K45" s="263"/>
      <c r="L45" s="264"/>
    </row>
    <row r="46" spans="1:12" ht="12.5" hidden="1" customHeight="1" x14ac:dyDescent="0.25">
      <c r="A46" s="210"/>
      <c r="B46" s="338" t="s">
        <v>98</v>
      </c>
      <c r="C46" s="6" t="s">
        <v>93</v>
      </c>
      <c r="D46" s="166"/>
      <c r="E46" s="224"/>
      <c r="G46" s="262"/>
      <c r="H46" s="263"/>
      <c r="I46" s="263"/>
      <c r="J46" s="263"/>
      <c r="K46" s="263"/>
      <c r="L46" s="264"/>
    </row>
    <row r="47" spans="1:12" ht="12.5" hidden="1" customHeight="1" x14ac:dyDescent="0.25">
      <c r="A47" s="210"/>
      <c r="B47" s="338"/>
      <c r="C47" s="6" t="s">
        <v>94</v>
      </c>
      <c r="D47" s="90"/>
      <c r="E47" s="96"/>
      <c r="G47" s="262"/>
      <c r="H47" s="263"/>
      <c r="I47" s="263"/>
      <c r="J47" s="263"/>
      <c r="K47" s="263"/>
      <c r="L47" s="264"/>
    </row>
    <row r="48" spans="1:12" x14ac:dyDescent="0.3">
      <c r="A48" s="210"/>
      <c r="B48" s="126"/>
      <c r="D48" s="140"/>
      <c r="E48" s="144"/>
      <c r="G48" s="262"/>
      <c r="H48" s="263"/>
      <c r="I48" s="263"/>
      <c r="J48" s="263"/>
      <c r="K48" s="263"/>
      <c r="L48" s="264"/>
    </row>
    <row r="49" spans="1:12" ht="13" customHeight="1" x14ac:dyDescent="0.25">
      <c r="A49" s="210"/>
      <c r="B49" s="257" t="s">
        <v>233</v>
      </c>
      <c r="C49" s="257"/>
      <c r="D49" s="146"/>
      <c r="E49" s="147"/>
      <c r="G49" s="262"/>
      <c r="H49" s="263"/>
      <c r="I49" s="263"/>
      <c r="J49" s="263"/>
      <c r="K49" s="263"/>
      <c r="L49" s="264"/>
    </row>
    <row r="50" spans="1:12" ht="13" customHeight="1" x14ac:dyDescent="0.25">
      <c r="A50" s="210"/>
      <c r="B50" s="257" t="s">
        <v>243</v>
      </c>
      <c r="C50" s="257"/>
      <c r="D50" s="89"/>
      <c r="E50" s="97"/>
      <c r="G50" s="262"/>
      <c r="H50" s="263"/>
      <c r="I50" s="263"/>
      <c r="J50" s="263"/>
      <c r="K50" s="263"/>
      <c r="L50" s="264"/>
    </row>
    <row r="51" spans="1:12" ht="13" customHeight="1" x14ac:dyDescent="0.25">
      <c r="A51" s="210"/>
      <c r="B51" s="257" t="s">
        <v>282</v>
      </c>
      <c r="C51" s="258"/>
      <c r="D51" s="149"/>
      <c r="E51" s="97"/>
      <c r="G51" s="262"/>
      <c r="H51" s="263"/>
      <c r="I51" s="263"/>
      <c r="J51" s="263"/>
      <c r="K51" s="263"/>
      <c r="L51" s="264"/>
    </row>
    <row r="52" spans="1:12" ht="13" customHeight="1" x14ac:dyDescent="0.25">
      <c r="A52" s="210"/>
      <c r="B52" s="257" t="s">
        <v>242</v>
      </c>
      <c r="C52" s="258"/>
      <c r="D52" s="90"/>
      <c r="E52" s="97"/>
      <c r="G52" s="262"/>
      <c r="H52" s="263"/>
      <c r="I52" s="263"/>
      <c r="J52" s="263"/>
      <c r="K52" s="263"/>
      <c r="L52" s="264"/>
    </row>
    <row r="53" spans="1:12" x14ac:dyDescent="0.3">
      <c r="A53" s="210"/>
      <c r="B53" s="126"/>
      <c r="D53" s="140"/>
      <c r="E53" s="144"/>
      <c r="G53" s="259"/>
      <c r="H53" s="260"/>
      <c r="I53" s="260"/>
      <c r="J53" s="260"/>
      <c r="K53" s="260"/>
      <c r="L53" s="261"/>
    </row>
    <row r="54" spans="1:12" ht="12.5" hidden="1" x14ac:dyDescent="0.25">
      <c r="A54" s="210"/>
      <c r="B54" s="267" t="s">
        <v>245</v>
      </c>
      <c r="C54" s="267"/>
      <c r="D54" s="140"/>
      <c r="E54" s="144"/>
    </row>
    <row r="55" spans="1:12" ht="12.5" hidden="1" x14ac:dyDescent="0.25">
      <c r="A55" s="210"/>
      <c r="B55" s="266" t="str">
        <f>IF(C243=3,"The IRC Rating Authority will contact you for more information","")</f>
        <v/>
      </c>
      <c r="C55" s="266"/>
      <c r="D55" s="266"/>
      <c r="E55" s="266"/>
      <c r="F55" s="266"/>
    </row>
    <row r="56" spans="1:12" ht="12.5" hidden="1" x14ac:dyDescent="0.25">
      <c r="A56" s="210"/>
      <c r="B56" s="150"/>
      <c r="C56" s="150"/>
      <c r="D56" s="150"/>
      <c r="E56" s="150"/>
      <c r="F56" s="150"/>
    </row>
    <row r="57" spans="1:12" ht="13" hidden="1" customHeight="1" x14ac:dyDescent="0.25">
      <c r="A57" s="210"/>
      <c r="B57" s="323" t="s">
        <v>284</v>
      </c>
      <c r="C57" s="323"/>
      <c r="D57" s="323"/>
      <c r="E57" s="323"/>
      <c r="F57" s="323"/>
    </row>
    <row r="58" spans="1:12" ht="13" hidden="1" customHeight="1" x14ac:dyDescent="0.25">
      <c r="A58" s="210"/>
      <c r="B58" s="154"/>
      <c r="C58" s="154"/>
      <c r="D58" s="154"/>
      <c r="E58" s="154"/>
      <c r="F58" s="154"/>
    </row>
    <row r="59" spans="1:12" ht="15.5" x14ac:dyDescent="0.35">
      <c r="A59" s="210"/>
      <c r="B59" s="211" t="s">
        <v>262</v>
      </c>
      <c r="C59" s="210"/>
      <c r="D59" s="210"/>
      <c r="E59" s="214"/>
    </row>
    <row r="60" spans="1:12" x14ac:dyDescent="0.3">
      <c r="A60" s="210"/>
      <c r="C60" s="174" t="s">
        <v>5</v>
      </c>
      <c r="D60" s="90"/>
      <c r="E60" s="97"/>
    </row>
    <row r="61" spans="1:12" x14ac:dyDescent="0.3">
      <c r="A61" s="210"/>
      <c r="C61" s="174" t="s">
        <v>6</v>
      </c>
      <c r="D61" s="90"/>
      <c r="E61" s="97"/>
    </row>
    <row r="62" spans="1:12" hidden="1" x14ac:dyDescent="0.3">
      <c r="A62" s="210"/>
      <c r="C62" s="174" t="s">
        <v>8</v>
      </c>
      <c r="D62" s="90"/>
      <c r="E62" s="97"/>
      <c r="F62" s="122"/>
    </row>
    <row r="63" spans="1:12" hidden="1" x14ac:dyDescent="0.3">
      <c r="A63" s="210"/>
      <c r="C63" s="174" t="s">
        <v>7</v>
      </c>
      <c r="D63" s="90"/>
      <c r="E63" s="97"/>
      <c r="F63" s="122"/>
    </row>
    <row r="64" spans="1:12" ht="12.5" x14ac:dyDescent="0.25">
      <c r="A64" s="210"/>
      <c r="B64" s="18"/>
      <c r="C64" s="174" t="s">
        <v>9</v>
      </c>
      <c r="D64" s="90"/>
      <c r="E64" s="97"/>
      <c r="F64" s="122" t="s">
        <v>275</v>
      </c>
    </row>
    <row r="65" spans="1:17" ht="12.5" x14ac:dyDescent="0.25">
      <c r="A65" s="210"/>
      <c r="B65" s="18"/>
      <c r="C65" s="21" t="s">
        <v>175</v>
      </c>
      <c r="D65" s="90"/>
      <c r="E65" s="97"/>
      <c r="F65" s="122" t="s">
        <v>303</v>
      </c>
    </row>
    <row r="66" spans="1:17" ht="12.5" x14ac:dyDescent="0.25">
      <c r="A66" s="210"/>
      <c r="B66" s="18"/>
      <c r="D66" s="140"/>
      <c r="E66" s="141"/>
      <c r="F66" s="122"/>
    </row>
    <row r="67" spans="1:17" ht="12.5" x14ac:dyDescent="0.25">
      <c r="A67" s="210"/>
      <c r="B67" s="268" t="s">
        <v>273</v>
      </c>
      <c r="C67" s="268"/>
      <c r="D67" s="325"/>
      <c r="E67" s="325"/>
      <c r="F67" s="132"/>
    </row>
    <row r="68" spans="1:17" ht="12.5" x14ac:dyDescent="0.25">
      <c r="A68" s="210"/>
      <c r="B68" s="18"/>
      <c r="C68" s="18"/>
      <c r="D68" s="108"/>
      <c r="E68" s="108"/>
    </row>
    <row r="69" spans="1:17" ht="12.5" customHeight="1" x14ac:dyDescent="0.25">
      <c r="A69" s="210"/>
      <c r="B69" s="270" t="s">
        <v>305</v>
      </c>
      <c r="C69" s="270"/>
      <c r="D69" s="207"/>
      <c r="E69" s="117"/>
      <c r="F69" s="122" t="s">
        <v>306</v>
      </c>
    </row>
    <row r="70" spans="1:17" ht="12.5" customHeight="1" x14ac:dyDescent="0.25">
      <c r="A70" s="210"/>
      <c r="B70" s="265" t="s">
        <v>309</v>
      </c>
      <c r="C70" s="265"/>
      <c r="D70" s="265"/>
      <c r="E70" s="117"/>
      <c r="F70" s="122" t="s">
        <v>307</v>
      </c>
    </row>
    <row r="71" spans="1:17" ht="12.5" customHeight="1" x14ac:dyDescent="0.25">
      <c r="A71" s="210"/>
      <c r="B71" s="265"/>
      <c r="C71" s="265"/>
      <c r="D71" s="265"/>
      <c r="E71" s="269" t="str">
        <f>IF(C228=3,"You are declaring a whisker pole set to leeward","")</f>
        <v/>
      </c>
      <c r="F71" s="269"/>
      <c r="G71" s="269"/>
    </row>
    <row r="72" spans="1:17" ht="12.5" x14ac:dyDescent="0.25">
      <c r="A72" s="210"/>
      <c r="B72" s="117"/>
      <c r="C72" s="117"/>
      <c r="D72" s="117"/>
      <c r="E72" s="117"/>
    </row>
    <row r="73" spans="1:17" ht="12.5" hidden="1" x14ac:dyDescent="0.25">
      <c r="A73" s="210"/>
      <c r="B73" s="268" t="s">
        <v>207</v>
      </c>
      <c r="C73" s="268"/>
      <c r="D73" s="89"/>
      <c r="E73" s="97"/>
      <c r="F73" s="122"/>
    </row>
    <row r="74" spans="1:17" hidden="1" x14ac:dyDescent="0.3">
      <c r="A74" s="210"/>
      <c r="B74" s="318"/>
      <c r="C74" s="318"/>
      <c r="D74" s="84"/>
      <c r="E74" s="86"/>
      <c r="F74" s="122"/>
    </row>
    <row r="75" spans="1:17" ht="12.5" hidden="1" x14ac:dyDescent="0.25">
      <c r="A75" s="210"/>
      <c r="B75" s="268" t="s">
        <v>149</v>
      </c>
      <c r="C75" s="320"/>
      <c r="D75" s="91"/>
      <c r="E75" s="97"/>
      <c r="F75" s="122"/>
    </row>
    <row r="76" spans="1:17" ht="12.5" x14ac:dyDescent="0.25">
      <c r="A76" s="210"/>
      <c r="B76" s="268" t="s">
        <v>144</v>
      </c>
      <c r="C76" s="268"/>
      <c r="D76" s="89"/>
      <c r="E76" s="97"/>
      <c r="F76" s="133" t="s">
        <v>205</v>
      </c>
    </row>
    <row r="77" spans="1:17" x14ac:dyDescent="0.3">
      <c r="A77" s="210"/>
      <c r="C77" s="123"/>
      <c r="D77" s="81"/>
      <c r="E77" s="82"/>
      <c r="F77" s="122"/>
    </row>
    <row r="78" spans="1:17" ht="15.5" customHeight="1" x14ac:dyDescent="0.3">
      <c r="A78" s="210"/>
      <c r="B78" s="316" t="s">
        <v>325</v>
      </c>
      <c r="C78" s="319"/>
      <c r="D78" s="128"/>
      <c r="E78" s="128"/>
      <c r="F78" s="134"/>
      <c r="M78" s="43"/>
      <c r="N78" s="43"/>
      <c r="O78" s="43"/>
      <c r="P78" s="2"/>
      <c r="Q78" s="2"/>
    </row>
    <row r="79" spans="1:17" ht="16" hidden="1" customHeight="1" x14ac:dyDescent="0.3">
      <c r="A79" s="210"/>
      <c r="B79" s="319"/>
      <c r="C79" s="319"/>
      <c r="D79" s="127"/>
      <c r="E79" s="127"/>
      <c r="F79" s="41"/>
      <c r="M79" s="43"/>
      <c r="N79" s="43"/>
      <c r="O79" s="43"/>
      <c r="P79" s="2"/>
      <c r="Q79" s="2"/>
    </row>
    <row r="80" spans="1:17" ht="16" customHeight="1" x14ac:dyDescent="0.3">
      <c r="A80" s="210"/>
      <c r="B80" s="78"/>
      <c r="C80" s="78"/>
      <c r="D80" s="127"/>
      <c r="E80" s="127"/>
      <c r="F80" s="41"/>
      <c r="M80" s="43"/>
      <c r="N80" s="43"/>
      <c r="O80" s="43"/>
      <c r="P80" s="2"/>
      <c r="Q80" s="2"/>
    </row>
    <row r="81" spans="1:17" ht="15.5" x14ac:dyDescent="0.3">
      <c r="A81" s="210"/>
      <c r="B81" s="215" t="s">
        <v>263</v>
      </c>
      <c r="C81" s="216"/>
      <c r="D81" s="217"/>
      <c r="E81" s="217"/>
      <c r="F81" s="41"/>
      <c r="M81" s="43"/>
      <c r="N81" s="43"/>
      <c r="O81" s="43"/>
      <c r="P81" s="2"/>
      <c r="Q81" s="2"/>
    </row>
    <row r="82" spans="1:17" x14ac:dyDescent="0.3">
      <c r="A82" s="210"/>
      <c r="B82" s="2" t="s">
        <v>121</v>
      </c>
      <c r="C82" s="6" t="s">
        <v>21</v>
      </c>
      <c r="D82" s="90"/>
      <c r="E82" s="97"/>
      <c r="F82" s="19"/>
    </row>
    <row r="83" spans="1:17" ht="12.75" customHeight="1" x14ac:dyDescent="0.3">
      <c r="A83" s="210"/>
      <c r="C83" s="6" t="s">
        <v>12</v>
      </c>
      <c r="D83" s="90"/>
      <c r="E83" s="97"/>
      <c r="F83" s="19"/>
    </row>
    <row r="84" spans="1:17" ht="12.75" customHeight="1" x14ac:dyDescent="0.3">
      <c r="A84" s="210"/>
      <c r="C84" s="6" t="s">
        <v>13</v>
      </c>
      <c r="D84" s="90"/>
      <c r="E84" s="97"/>
      <c r="F84" s="19"/>
    </row>
    <row r="85" spans="1:17" x14ac:dyDescent="0.3">
      <c r="A85" s="210"/>
      <c r="B85" s="22"/>
      <c r="C85" s="22"/>
      <c r="D85" s="253"/>
      <c r="E85" s="253"/>
      <c r="F85" s="27"/>
      <c r="M85" s="43"/>
      <c r="N85" s="43"/>
      <c r="O85" s="43"/>
      <c r="P85" s="2"/>
      <c r="Q85" s="2"/>
    </row>
    <row r="86" spans="1:17" x14ac:dyDescent="0.3">
      <c r="A86" s="210"/>
      <c r="B86" s="2" t="s">
        <v>20</v>
      </c>
      <c r="C86" s="22"/>
      <c r="D86" s="127"/>
      <c r="E86" s="127"/>
      <c r="F86" s="27"/>
      <c r="M86" s="43"/>
      <c r="N86" s="43"/>
      <c r="O86" s="43"/>
      <c r="P86" s="2"/>
      <c r="Q86" s="2"/>
    </row>
    <row r="87" spans="1:17" x14ac:dyDescent="0.3">
      <c r="A87" s="210"/>
      <c r="B87" s="182" t="s">
        <v>336</v>
      </c>
      <c r="C87" s="22"/>
      <c r="D87" s="93"/>
      <c r="E87" s="77" t="s">
        <v>337</v>
      </c>
      <c r="F87" s="27"/>
      <c r="M87" s="43"/>
      <c r="N87" s="43"/>
      <c r="O87" s="43"/>
      <c r="P87" s="2"/>
      <c r="Q87" s="2"/>
    </row>
    <row r="88" spans="1:17" x14ac:dyDescent="0.3">
      <c r="A88" s="210"/>
      <c r="B88" s="22"/>
      <c r="C88" s="22"/>
      <c r="D88" s="127"/>
      <c r="E88" s="127"/>
      <c r="F88" s="27"/>
      <c r="M88" s="43"/>
      <c r="N88" s="43"/>
      <c r="O88" s="43"/>
      <c r="P88" s="2"/>
      <c r="Q88" s="2"/>
    </row>
    <row r="89" spans="1:17" ht="36.5" customHeight="1" x14ac:dyDescent="0.3">
      <c r="A89" s="210"/>
      <c r="B89" s="323" t="s">
        <v>338</v>
      </c>
      <c r="C89" s="323"/>
      <c r="D89" s="127"/>
      <c r="E89" s="127"/>
      <c r="F89" s="324" t="str">
        <f>IF(AND(D87&gt;1,C185=3),"More than one headsail: not eligible for single furling headsail allowance","")</f>
        <v/>
      </c>
      <c r="G89" s="324"/>
      <c r="H89" s="324"/>
      <c r="I89" s="324"/>
      <c r="J89" s="324"/>
      <c r="M89" s="43"/>
      <c r="N89" s="43"/>
      <c r="O89" s="43"/>
      <c r="P89" s="2"/>
      <c r="Q89" s="2"/>
    </row>
    <row r="90" spans="1:17" x14ac:dyDescent="0.3">
      <c r="A90" s="210"/>
      <c r="B90" s="154"/>
      <c r="C90" s="154"/>
      <c r="D90" s="71"/>
      <c r="E90" s="71"/>
      <c r="F90" s="255"/>
      <c r="G90" s="255"/>
      <c r="H90" s="255"/>
      <c r="I90" s="255"/>
      <c r="J90" s="255"/>
      <c r="M90" s="43"/>
      <c r="N90" s="43"/>
      <c r="O90" s="43"/>
      <c r="P90" s="2"/>
      <c r="Q90" s="2"/>
    </row>
    <row r="91" spans="1:17" x14ac:dyDescent="0.3">
      <c r="A91" s="210"/>
      <c r="C91" s="72" t="s">
        <v>137</v>
      </c>
      <c r="D91" s="90"/>
      <c r="E91" s="97"/>
      <c r="F91" s="5"/>
    </row>
    <row r="92" spans="1:17" ht="12.75" customHeight="1" x14ac:dyDescent="0.3">
      <c r="A92" s="210"/>
      <c r="C92" s="322" t="s">
        <v>138</v>
      </c>
      <c r="D92" s="322"/>
      <c r="E92" s="322"/>
      <c r="F92" s="322"/>
      <c r="G92" s="322"/>
    </row>
    <row r="93" spans="1:17" x14ac:dyDescent="0.3">
      <c r="A93" s="210"/>
      <c r="C93" s="72" t="s">
        <v>139</v>
      </c>
      <c r="D93" s="90"/>
      <c r="E93" s="97"/>
      <c r="F93" s="29"/>
    </row>
    <row r="94" spans="1:17" x14ac:dyDescent="0.3">
      <c r="A94" s="210"/>
      <c r="C94" s="72" t="s">
        <v>140</v>
      </c>
      <c r="D94" s="90"/>
      <c r="E94" s="97"/>
    </row>
    <row r="95" spans="1:17" x14ac:dyDescent="0.3">
      <c r="A95" s="210"/>
      <c r="C95" s="6" t="s">
        <v>102</v>
      </c>
      <c r="D95" s="90"/>
      <c r="E95" s="97"/>
      <c r="F95" s="2"/>
    </row>
    <row r="96" spans="1:17" x14ac:dyDescent="0.3">
      <c r="A96" s="210"/>
      <c r="C96" t="s">
        <v>30</v>
      </c>
      <c r="D96" s="90"/>
      <c r="E96" s="97"/>
      <c r="F96" s="2"/>
    </row>
    <row r="97" spans="1:12" x14ac:dyDescent="0.3">
      <c r="A97" s="210"/>
      <c r="C97" s="6" t="s">
        <v>11</v>
      </c>
      <c r="D97" s="90"/>
      <c r="E97" s="97"/>
    </row>
    <row r="98" spans="1:12" x14ac:dyDescent="0.3">
      <c r="A98" s="210"/>
      <c r="C98" s="65"/>
      <c r="D98" s="9" t="s">
        <v>29</v>
      </c>
      <c r="E98" s="26">
        <f>IF(F157=TRUE,(0.0625*(ROUND(D93,2))*(4*(ROUND(D94,2))+(6*(ROUND(D97,2)))+(3*(ROUND(D96,2)))+(2*(ROUND(D95,2)))+0.09)),0)</f>
        <v>0</v>
      </c>
      <c r="F98" s="185"/>
      <c r="G98" s="198"/>
      <c r="H98" s="199"/>
      <c r="I98" s="199"/>
      <c r="J98" s="199"/>
      <c r="K98" s="199"/>
      <c r="L98" s="199"/>
    </row>
    <row r="99" spans="1:12" ht="12.5" x14ac:dyDescent="0.25">
      <c r="A99" s="210"/>
      <c r="B99" s="51" t="s">
        <v>165</v>
      </c>
      <c r="C99" s="180"/>
      <c r="D99" s="92"/>
      <c r="E99" s="98"/>
      <c r="F99" s="130" t="s">
        <v>288</v>
      </c>
      <c r="G99" s="131">
        <f>D94*0.075</f>
        <v>0</v>
      </c>
      <c r="H99" s="199"/>
      <c r="I99" s="199"/>
      <c r="J99" s="199"/>
      <c r="K99" s="199"/>
      <c r="L99" s="199"/>
    </row>
    <row r="100" spans="1:12" x14ac:dyDescent="0.3">
      <c r="A100" s="210"/>
      <c r="C100" s="56"/>
      <c r="D100" s="57"/>
      <c r="E100" s="59"/>
      <c r="F100" s="129"/>
      <c r="G100" s="129"/>
      <c r="H100" s="199"/>
      <c r="I100" s="199"/>
      <c r="J100" s="199"/>
      <c r="K100" s="199"/>
      <c r="L100" s="199"/>
    </row>
    <row r="101" spans="1:12" x14ac:dyDescent="0.3">
      <c r="A101" s="210"/>
      <c r="B101" s="2" t="s">
        <v>310</v>
      </c>
      <c r="C101" s="56"/>
      <c r="E101" s="176"/>
      <c r="F101" s="175"/>
      <c r="G101" s="175"/>
      <c r="H101" s="162"/>
      <c r="I101" s="162"/>
      <c r="J101" s="162"/>
      <c r="K101" s="162"/>
      <c r="L101" s="162"/>
    </row>
    <row r="102" spans="1:12" x14ac:dyDescent="0.3">
      <c r="A102" s="210"/>
      <c r="B102" s="51" t="s">
        <v>286</v>
      </c>
      <c r="C102" s="56"/>
      <c r="D102" s="93"/>
      <c r="E102" s="60"/>
      <c r="F102" s="175"/>
      <c r="G102" s="175"/>
      <c r="H102" s="161"/>
      <c r="I102" s="161"/>
      <c r="J102" s="161"/>
      <c r="K102" s="161"/>
      <c r="L102" s="161"/>
    </row>
    <row r="103" spans="1:12" ht="13.5" thickBot="1" x14ac:dyDescent="0.35">
      <c r="A103" s="210"/>
      <c r="B103" s="18"/>
      <c r="C103" s="56"/>
      <c r="D103" s="23" t="str">
        <f>IF(D102=0,"","Complete all data")</f>
        <v/>
      </c>
      <c r="F103" s="175"/>
      <c r="G103" s="175"/>
      <c r="H103" s="161"/>
      <c r="I103" s="161"/>
      <c r="J103" s="161"/>
      <c r="K103" s="161"/>
      <c r="L103" s="161"/>
    </row>
    <row r="104" spans="1:12" x14ac:dyDescent="0.3">
      <c r="A104" s="210"/>
      <c r="C104" s="168" t="s">
        <v>198</v>
      </c>
      <c r="D104" s="169"/>
      <c r="E104" s="170"/>
      <c r="F104" s="188" t="str">
        <f>IF(AND(D105&gt;0,(D105&lt;(D104*0.6))),"SHW &lt; 60%. Too narrow - rate as headsail","")</f>
        <v/>
      </c>
      <c r="G104" s="132"/>
      <c r="H104" s="161"/>
      <c r="I104" s="161"/>
      <c r="J104" s="161"/>
      <c r="K104" s="161"/>
      <c r="L104" s="161"/>
    </row>
    <row r="105" spans="1:12" ht="13.5" thickBot="1" x14ac:dyDescent="0.35">
      <c r="A105" s="210"/>
      <c r="C105" s="171" t="s">
        <v>199</v>
      </c>
      <c r="D105" s="172"/>
      <c r="E105" s="173"/>
      <c r="F105" s="188" t="str">
        <f>IF(AND(D105&gt;0,(D105&gt;=(D104*0.75))),"SHW &gt;= 75%. Too wide - rate as a spinnaker","")</f>
        <v/>
      </c>
      <c r="G105" s="132"/>
      <c r="H105" s="161"/>
      <c r="I105" s="161"/>
      <c r="J105" s="161"/>
      <c r="K105" s="161"/>
      <c r="L105" s="161"/>
    </row>
    <row r="106" spans="1:12" x14ac:dyDescent="0.3">
      <c r="A106" s="210"/>
      <c r="C106" s="182" t="s">
        <v>211</v>
      </c>
      <c r="D106" s="166"/>
      <c r="E106" s="167"/>
      <c r="G106" s="122"/>
      <c r="H106" s="161"/>
      <c r="I106" s="161"/>
      <c r="J106" s="161"/>
      <c r="K106" s="161"/>
      <c r="L106" s="161"/>
    </row>
    <row r="107" spans="1:12" x14ac:dyDescent="0.3">
      <c r="A107" s="210"/>
      <c r="C107" s="182" t="s">
        <v>212</v>
      </c>
      <c r="D107" s="90"/>
      <c r="E107" s="97"/>
      <c r="F107" s="134"/>
      <c r="G107" s="153"/>
      <c r="H107" s="161"/>
      <c r="I107" s="161"/>
      <c r="J107" s="161"/>
      <c r="K107" s="161"/>
      <c r="L107" s="161"/>
    </row>
    <row r="108" spans="1:12" x14ac:dyDescent="0.3">
      <c r="A108" s="210"/>
      <c r="C108" s="182" t="s">
        <v>213</v>
      </c>
      <c r="D108" s="90"/>
      <c r="E108" s="97"/>
      <c r="F108" s="135"/>
      <c r="G108" s="152"/>
      <c r="H108" s="161"/>
      <c r="I108" s="161"/>
      <c r="J108" s="161"/>
      <c r="K108" s="161"/>
      <c r="L108" s="161"/>
    </row>
    <row r="109" spans="1:12" x14ac:dyDescent="0.3">
      <c r="A109" s="210"/>
      <c r="C109" s="182" t="s">
        <v>214</v>
      </c>
      <c r="D109" s="90"/>
      <c r="E109" s="97"/>
      <c r="F109" s="41"/>
      <c r="G109" s="55"/>
      <c r="H109" s="162"/>
      <c r="I109" s="162"/>
      <c r="J109" s="162"/>
      <c r="K109" s="162"/>
      <c r="L109" s="162"/>
    </row>
    <row r="110" spans="1:12" x14ac:dyDescent="0.3">
      <c r="A110" s="210"/>
      <c r="C110" s="182" t="s">
        <v>215</v>
      </c>
      <c r="D110" s="90"/>
      <c r="E110" s="97"/>
      <c r="F110" s="41"/>
      <c r="G110" s="55"/>
      <c r="H110" s="161"/>
      <c r="I110" s="161"/>
      <c r="J110" s="161"/>
      <c r="K110" s="161"/>
      <c r="L110" s="161"/>
    </row>
    <row r="111" spans="1:12" x14ac:dyDescent="0.3">
      <c r="A111" s="210"/>
      <c r="C111" s="56"/>
      <c r="D111" s="9" t="s">
        <v>169</v>
      </c>
      <c r="E111" s="26">
        <f>IF(F160=TRUE,(0.0625*(ROUND(D106,2))*(4*(ROUND(D107,2))+(6*(ROUND(D110,2)))+(3*(ROUND(D109,2)))+(2*(ROUND(D108,2)))+0.09)),0)</f>
        <v>0</v>
      </c>
      <c r="F111" s="185"/>
      <c r="G111" s="129"/>
      <c r="H111" s="161"/>
      <c r="I111" s="161"/>
      <c r="J111" s="161"/>
      <c r="K111" s="161"/>
      <c r="L111" s="161"/>
    </row>
    <row r="112" spans="1:12" ht="12.5" x14ac:dyDescent="0.25">
      <c r="A112" s="210"/>
      <c r="B112" s="51" t="s">
        <v>289</v>
      </c>
      <c r="C112" s="180"/>
      <c r="D112" s="92"/>
      <c r="E112" s="98"/>
      <c r="F112" s="130" t="s">
        <v>290</v>
      </c>
      <c r="G112" s="131">
        <f>D107*0.075</f>
        <v>0</v>
      </c>
      <c r="H112" s="161"/>
      <c r="I112" s="161"/>
      <c r="J112" s="161"/>
      <c r="K112" s="161"/>
      <c r="L112" s="161"/>
    </row>
    <row r="113" spans="1:12" x14ac:dyDescent="0.3">
      <c r="A113" s="210"/>
      <c r="C113" s="56"/>
      <c r="D113" s="181"/>
      <c r="E113" s="60"/>
      <c r="F113" s="41"/>
      <c r="G113" s="161"/>
      <c r="H113" s="161"/>
      <c r="I113" s="161"/>
      <c r="J113" s="161"/>
      <c r="K113" s="161"/>
      <c r="L113" s="161"/>
    </row>
    <row r="114" spans="1:12" x14ac:dyDescent="0.3">
      <c r="A114" s="210"/>
      <c r="B114" s="2" t="s">
        <v>285</v>
      </c>
      <c r="C114" s="56"/>
      <c r="D114" s="178"/>
      <c r="E114" s="60"/>
      <c r="F114" s="41"/>
      <c r="G114" s="161"/>
      <c r="H114" s="161"/>
      <c r="I114" s="161"/>
      <c r="J114" s="161"/>
      <c r="K114" s="161"/>
      <c r="L114" s="161"/>
    </row>
    <row r="115" spans="1:12" ht="12.75" customHeight="1" x14ac:dyDescent="0.3">
      <c r="A115" s="210"/>
      <c r="B115" s="51" t="s">
        <v>287</v>
      </c>
      <c r="C115" s="18"/>
      <c r="D115" s="93"/>
      <c r="E115" s="31"/>
      <c r="F115" s="186"/>
      <c r="G115" s="161"/>
      <c r="H115" s="161"/>
      <c r="I115" s="161"/>
      <c r="J115" s="161"/>
      <c r="K115" s="161"/>
      <c r="L115" s="161"/>
    </row>
    <row r="116" spans="1:12" ht="12.75" customHeight="1" x14ac:dyDescent="0.3">
      <c r="A116" s="210"/>
      <c r="B116" s="18"/>
      <c r="C116" s="18"/>
      <c r="D116" s="40"/>
      <c r="F116" s="20"/>
      <c r="G116" s="161"/>
      <c r="H116" s="161"/>
      <c r="I116" s="161"/>
      <c r="J116" s="161"/>
      <c r="K116" s="161"/>
      <c r="L116" s="161"/>
    </row>
    <row r="117" spans="1:12" x14ac:dyDescent="0.3">
      <c r="A117" s="210"/>
      <c r="B117" s="304" t="s">
        <v>206</v>
      </c>
      <c r="C117" s="304"/>
      <c r="D117" s="304"/>
      <c r="E117" s="142" t="s">
        <v>101</v>
      </c>
      <c r="F117" s="138"/>
      <c r="G117" s="161"/>
      <c r="H117" s="161"/>
      <c r="I117" s="161"/>
      <c r="J117" s="161"/>
      <c r="K117" s="161"/>
      <c r="L117" s="161"/>
    </row>
    <row r="118" spans="1:12" x14ac:dyDescent="0.25">
      <c r="A118" s="210"/>
      <c r="B118" s="305" t="s">
        <v>283</v>
      </c>
      <c r="C118" s="305"/>
      <c r="D118" s="305"/>
      <c r="E118" s="143" t="s">
        <v>100</v>
      </c>
      <c r="F118" s="139"/>
      <c r="G118" s="161"/>
      <c r="H118" s="161"/>
      <c r="I118" s="161"/>
      <c r="J118" s="161"/>
      <c r="K118" s="161"/>
      <c r="L118" s="161"/>
    </row>
    <row r="119" spans="1:12" ht="12.75" customHeight="1" x14ac:dyDescent="0.3">
      <c r="A119" s="210"/>
      <c r="B119" s="18"/>
      <c r="C119" s="18"/>
      <c r="D119" s="145"/>
      <c r="F119" s="20"/>
      <c r="G119" s="161"/>
      <c r="H119" s="161"/>
      <c r="I119" s="161"/>
      <c r="J119" s="161"/>
      <c r="K119" s="161"/>
      <c r="L119" s="161"/>
    </row>
    <row r="120" spans="1:12" ht="12.75" customHeight="1" x14ac:dyDescent="0.3">
      <c r="A120" s="210"/>
      <c r="B120" s="309" t="s">
        <v>164</v>
      </c>
      <c r="C120" s="309"/>
      <c r="D120" s="309"/>
      <c r="E120" s="309"/>
      <c r="F120" s="20"/>
      <c r="G120" s="161"/>
      <c r="H120" s="161"/>
      <c r="I120" s="161"/>
      <c r="J120" s="161"/>
      <c r="K120" s="161"/>
      <c r="L120" s="161"/>
    </row>
    <row r="121" spans="1:12" x14ac:dyDescent="0.3">
      <c r="A121" s="210"/>
      <c r="B121" s="177" t="s">
        <v>18</v>
      </c>
      <c r="C121" s="6" t="s">
        <v>14</v>
      </c>
      <c r="D121" s="90"/>
      <c r="E121" s="97"/>
      <c r="F121" s="19"/>
      <c r="G121" s="161"/>
      <c r="H121" s="161"/>
      <c r="I121" s="161"/>
      <c r="J121" s="161"/>
      <c r="K121" s="161"/>
      <c r="L121" s="161"/>
    </row>
    <row r="122" spans="1:12" x14ac:dyDescent="0.3">
      <c r="A122" s="210"/>
      <c r="C122" s="6" t="s">
        <v>15</v>
      </c>
      <c r="D122" s="90"/>
      <c r="E122" s="97"/>
      <c r="F122" s="19"/>
      <c r="G122" s="161"/>
      <c r="H122" s="161"/>
      <c r="I122" s="161"/>
      <c r="J122" s="161"/>
      <c r="K122" s="161"/>
      <c r="L122" s="161"/>
    </row>
    <row r="123" spans="1:12" x14ac:dyDescent="0.3">
      <c r="A123" s="210"/>
      <c r="C123" s="72" t="s">
        <v>141</v>
      </c>
      <c r="D123" s="90"/>
      <c r="E123" s="97"/>
      <c r="F123" s="32"/>
      <c r="G123" s="161"/>
      <c r="H123" s="161"/>
      <c r="I123" s="161"/>
      <c r="J123" s="161"/>
      <c r="K123" s="161"/>
      <c r="L123" s="161"/>
    </row>
    <row r="124" spans="1:12" ht="12.75" customHeight="1" x14ac:dyDescent="0.3">
      <c r="A124" s="210"/>
      <c r="C124" s="6" t="s">
        <v>16</v>
      </c>
      <c r="D124" s="90"/>
      <c r="E124" s="97"/>
      <c r="F124" s="61"/>
      <c r="G124" s="161"/>
      <c r="H124" s="161"/>
      <c r="I124" s="161"/>
      <c r="J124" s="161"/>
      <c r="K124" s="161"/>
      <c r="L124" s="161"/>
    </row>
    <row r="125" spans="1:12" ht="13" customHeight="1" x14ac:dyDescent="0.3">
      <c r="A125" s="210"/>
      <c r="B125" s="23"/>
      <c r="C125" s="137" t="s">
        <v>101</v>
      </c>
      <c r="D125" s="9" t="s">
        <v>28</v>
      </c>
      <c r="E125" s="26">
        <f>IF(AND(F158=TRUE,C178=0),((ROUND(D121,2)+ROUND(D122,2))/2)*((ROUND(D123,2)+(4*ROUND(D124,2)))/5)*0.83,0)</f>
        <v>0</v>
      </c>
      <c r="F125" s="79"/>
      <c r="G125" s="73"/>
      <c r="H125" s="73"/>
      <c r="I125" s="73"/>
      <c r="J125" s="73"/>
      <c r="K125" s="73"/>
      <c r="L125" s="73"/>
    </row>
    <row r="126" spans="1:12" x14ac:dyDescent="0.3">
      <c r="A126" s="210"/>
      <c r="B126" s="23"/>
      <c r="D126" s="104"/>
      <c r="E126" s="105"/>
      <c r="F126" s="55"/>
      <c r="G126" s="73"/>
      <c r="H126" s="73"/>
      <c r="I126" s="73"/>
      <c r="J126" s="73"/>
      <c r="K126" s="73"/>
      <c r="L126" s="73"/>
    </row>
    <row r="127" spans="1:12" ht="12.5" x14ac:dyDescent="0.25">
      <c r="A127" s="210"/>
      <c r="B127" s="177" t="s">
        <v>19</v>
      </c>
      <c r="C127" s="6" t="s">
        <v>14</v>
      </c>
      <c r="D127" s="90"/>
      <c r="E127" s="97"/>
      <c r="F127" s="33"/>
      <c r="G127" s="73"/>
      <c r="H127" s="73"/>
      <c r="I127" s="73"/>
      <c r="J127" s="73"/>
      <c r="K127" s="73"/>
      <c r="L127" s="73"/>
    </row>
    <row r="128" spans="1:12" x14ac:dyDescent="0.3">
      <c r="A128" s="210"/>
      <c r="C128" s="6" t="s">
        <v>15</v>
      </c>
      <c r="D128" s="90"/>
      <c r="E128" s="97"/>
      <c r="F128" s="33"/>
      <c r="G128" s="73"/>
      <c r="H128" s="73"/>
      <c r="I128" s="73"/>
      <c r="J128" s="73"/>
      <c r="K128" s="73"/>
      <c r="L128" s="73"/>
    </row>
    <row r="129" spans="1:15" x14ac:dyDescent="0.3">
      <c r="A129" s="210"/>
      <c r="C129" s="72" t="s">
        <v>141</v>
      </c>
      <c r="D129" s="90"/>
      <c r="E129" s="97"/>
      <c r="F129" s="33"/>
      <c r="H129" s="24"/>
      <c r="I129" s="24"/>
      <c r="J129" s="24"/>
      <c r="K129" s="24"/>
      <c r="L129" s="24"/>
    </row>
    <row r="130" spans="1:15" ht="15.5" x14ac:dyDescent="0.35">
      <c r="A130" s="210"/>
      <c r="C130" s="6" t="s">
        <v>16</v>
      </c>
      <c r="D130" s="90"/>
      <c r="E130" s="97"/>
      <c r="F130" s="61"/>
      <c r="G130" s="20"/>
      <c r="H130" s="20"/>
      <c r="I130" s="20"/>
      <c r="J130" s="54"/>
    </row>
    <row r="131" spans="1:15" ht="15.5" x14ac:dyDescent="0.35">
      <c r="A131" s="210"/>
      <c r="B131" s="23"/>
      <c r="C131" s="137" t="s">
        <v>100</v>
      </c>
      <c r="D131" s="9" t="s">
        <v>28</v>
      </c>
      <c r="E131" s="26">
        <f>IF(AND(F159=TRUE,C179=0),((ROUND(D127,2)+ROUND(D128,2))/2)*((ROUND(D129,2)+(4*ROUND(D130,2)))/5)*0.83,0)</f>
        <v>0</v>
      </c>
      <c r="F131" s="79"/>
      <c r="G131" s="20"/>
      <c r="H131" s="20"/>
      <c r="I131" s="20"/>
      <c r="J131" s="54"/>
    </row>
    <row r="132" spans="1:15" x14ac:dyDescent="0.3">
      <c r="A132" s="210"/>
      <c r="B132" s="23"/>
      <c r="C132" s="109"/>
      <c r="D132" s="58"/>
      <c r="E132" s="59"/>
      <c r="F132" s="55"/>
      <c r="G132" s="73"/>
      <c r="H132" s="73"/>
      <c r="I132" s="73"/>
      <c r="J132" s="73"/>
      <c r="K132" s="73"/>
      <c r="L132" s="73"/>
    </row>
    <row r="133" spans="1:15" hidden="1" x14ac:dyDescent="0.3">
      <c r="A133" s="210"/>
      <c r="B133" s="25" t="s">
        <v>159</v>
      </c>
      <c r="D133" s="99"/>
      <c r="E133" s="100"/>
      <c r="F133" s="34"/>
      <c r="G133" s="2"/>
      <c r="H133" s="2"/>
      <c r="I133" s="2"/>
      <c r="J133" s="2"/>
      <c r="K133" s="2"/>
      <c r="L133" s="2"/>
    </row>
    <row r="134" spans="1:15" hidden="1" x14ac:dyDescent="0.3">
      <c r="A134" s="210"/>
      <c r="B134" s="2" t="s">
        <v>22</v>
      </c>
      <c r="C134" s="6" t="s">
        <v>23</v>
      </c>
      <c r="D134" s="90"/>
      <c r="E134" s="97"/>
      <c r="F134" s="33"/>
      <c r="G134" s="184"/>
      <c r="H134" s="184"/>
      <c r="I134" s="27"/>
      <c r="J134" s="27"/>
      <c r="K134" s="27"/>
      <c r="L134" s="27"/>
    </row>
    <row r="135" spans="1:15" ht="12" hidden="1" customHeight="1" x14ac:dyDescent="0.3">
      <c r="A135" s="210"/>
      <c r="C135" s="6" t="s">
        <v>24</v>
      </c>
      <c r="D135" s="90"/>
      <c r="E135" s="97"/>
      <c r="G135" s="27"/>
      <c r="H135" s="27"/>
      <c r="I135" s="27"/>
    </row>
    <row r="136" spans="1:15" ht="12.5" hidden="1" x14ac:dyDescent="0.25">
      <c r="A136" s="210"/>
      <c r="B136" s="18" t="s">
        <v>208</v>
      </c>
      <c r="C136" s="6" t="s">
        <v>25</v>
      </c>
      <c r="D136" s="90"/>
      <c r="E136" s="97"/>
      <c r="G136" s="106"/>
      <c r="H136" s="106"/>
      <c r="I136" s="27"/>
    </row>
    <row r="137" spans="1:15" hidden="1" x14ac:dyDescent="0.3">
      <c r="A137" s="210"/>
      <c r="C137" s="6" t="s">
        <v>26</v>
      </c>
      <c r="D137" s="90"/>
      <c r="E137" s="97"/>
      <c r="G137" s="106"/>
      <c r="H137" s="106"/>
      <c r="I137" s="27"/>
    </row>
    <row r="138" spans="1:15" hidden="1" x14ac:dyDescent="0.3">
      <c r="A138" s="210"/>
      <c r="D138" s="28"/>
      <c r="G138" s="27"/>
      <c r="H138" s="27"/>
      <c r="I138" s="27"/>
    </row>
    <row r="139" spans="1:15" ht="15.5" x14ac:dyDescent="0.35">
      <c r="A139" s="210"/>
      <c r="B139" s="218" t="s">
        <v>31</v>
      </c>
      <c r="C139" s="219"/>
      <c r="D139" s="210"/>
      <c r="E139" s="219"/>
      <c r="F139" s="77"/>
      <c r="G139" s="30"/>
      <c r="H139" s="30"/>
      <c r="I139" s="30"/>
    </row>
    <row r="140" spans="1:15" x14ac:dyDescent="0.3">
      <c r="B140" s="306" t="s">
        <v>171</v>
      </c>
      <c r="C140" s="306"/>
      <c r="D140" s="77"/>
      <c r="E140" s="77"/>
      <c r="F140" s="36"/>
      <c r="G140" s="129"/>
      <c r="H140" s="129"/>
      <c r="I140" s="129"/>
      <c r="J140" s="122"/>
      <c r="K140" s="122"/>
      <c r="L140" s="44"/>
    </row>
    <row r="141" spans="1:15" x14ac:dyDescent="0.3">
      <c r="D141" s="205">
        <v>2024</v>
      </c>
      <c r="E141" s="205">
        <v>2024</v>
      </c>
      <c r="H141" s="308" t="str">
        <f>IF(D99&gt;G99,"Check Foot Offset. If over 7.5% then it will be added to LL for the calculation of HSA on your certificate","")</f>
        <v/>
      </c>
      <c r="I141" s="308"/>
      <c r="J141" s="308"/>
      <c r="K141" s="308"/>
      <c r="L141" s="44"/>
    </row>
    <row r="142" spans="1:15" ht="12.5" x14ac:dyDescent="0.25">
      <c r="B142" s="37"/>
      <c r="C142" s="38"/>
      <c r="D142" s="114" t="s">
        <v>314</v>
      </c>
      <c r="E142" s="114" t="s">
        <v>315</v>
      </c>
      <c r="F142" s="36"/>
      <c r="H142" s="308"/>
      <c r="I142" s="308"/>
      <c r="J142" s="308"/>
      <c r="K142" s="308"/>
      <c r="O142"/>
    </row>
    <row r="143" spans="1:15" ht="13" customHeight="1" x14ac:dyDescent="0.3">
      <c r="B143" s="2" t="s">
        <v>156</v>
      </c>
      <c r="D143" s="15">
        <v>7.35</v>
      </c>
      <c r="E143" s="15">
        <v>6.55</v>
      </c>
      <c r="F143" s="18" t="s">
        <v>42</v>
      </c>
      <c r="H143" s="321" t="s">
        <v>158</v>
      </c>
      <c r="I143" s="321"/>
      <c r="O143"/>
    </row>
    <row r="144" spans="1:15" x14ac:dyDescent="0.3">
      <c r="B144" s="2" t="s">
        <v>157</v>
      </c>
      <c r="D144" s="15">
        <v>7.8</v>
      </c>
      <c r="E144" s="15">
        <v>6.85</v>
      </c>
      <c r="F144" s="18" t="s">
        <v>42</v>
      </c>
      <c r="H144" s="321"/>
      <c r="I144" s="321"/>
      <c r="O144"/>
    </row>
    <row r="145" spans="2:15" x14ac:dyDescent="0.3">
      <c r="B145" s="2" t="s">
        <v>39</v>
      </c>
      <c r="D145" s="15">
        <v>10.9</v>
      </c>
      <c r="E145" s="15">
        <v>9.4499999999999993</v>
      </c>
      <c r="F145" s="18" t="s">
        <v>42</v>
      </c>
      <c r="H145" s="321"/>
      <c r="I145" s="321"/>
      <c r="O145"/>
    </row>
    <row r="146" spans="2:15" x14ac:dyDescent="0.3">
      <c r="E146" s="39"/>
      <c r="F146" s="39"/>
      <c r="H146" s="175"/>
      <c r="I146" s="55"/>
    </row>
    <row r="147" spans="2:15" x14ac:dyDescent="0.3">
      <c r="B147" s="3" t="s">
        <v>38</v>
      </c>
      <c r="C147" s="11"/>
      <c r="D147" s="12" t="s">
        <v>44</v>
      </c>
      <c r="E147" s="11"/>
      <c r="F147" s="4"/>
      <c r="H147" s="175"/>
      <c r="I147" s="55"/>
    </row>
    <row r="148" spans="2:15" x14ac:dyDescent="0.3">
      <c r="B148" s="5" t="s">
        <v>40</v>
      </c>
      <c r="D148" s="13">
        <f>D29</f>
        <v>0</v>
      </c>
      <c r="E148" t="s">
        <v>43</v>
      </c>
      <c r="F148" s="16"/>
      <c r="H148" s="132"/>
      <c r="I148" s="132"/>
    </row>
    <row r="149" spans="2:15" x14ac:dyDescent="0.3">
      <c r="B149" s="5" t="s">
        <v>34</v>
      </c>
      <c r="D149" s="13">
        <f>IF(C246&lt;3,(IF(D148&gt;11.99,IF(D148&gt;17.99,D145,D144),D143)),(IF(D148&gt;11.99,IF(D148&gt;17.99,E145,E144),E143)))</f>
        <v>7.35</v>
      </c>
      <c r="F149" s="16"/>
      <c r="H149" s="132"/>
      <c r="I149" s="132"/>
    </row>
    <row r="150" spans="2:15" x14ac:dyDescent="0.3">
      <c r="B150" s="5" t="s">
        <v>35</v>
      </c>
      <c r="D150" s="13">
        <f>D148*D149</f>
        <v>0</v>
      </c>
      <c r="F150" s="6"/>
      <c r="H150" s="122"/>
      <c r="I150" s="55"/>
    </row>
    <row r="151" spans="2:15" x14ac:dyDescent="0.3">
      <c r="B151" s="5" t="s">
        <v>36</v>
      </c>
      <c r="D151" s="13">
        <f>IF(D162=FALSE,0,D150)</f>
        <v>0</v>
      </c>
      <c r="F151" s="6"/>
      <c r="H151" s="153"/>
    </row>
    <row r="152" spans="2:15" x14ac:dyDescent="0.3">
      <c r="B152" s="7" t="s">
        <v>37</v>
      </c>
      <c r="C152" s="10"/>
      <c r="D152" s="14">
        <f>SUM(D150:D151)</f>
        <v>0</v>
      </c>
      <c r="E152" s="17"/>
      <c r="F152" s="8"/>
      <c r="H152" s="129"/>
      <c r="I152" s="129"/>
    </row>
    <row r="153" spans="2:15" x14ac:dyDescent="0.3">
      <c r="H153" s="55"/>
      <c r="I153" s="55"/>
    </row>
    <row r="154" spans="2:15" x14ac:dyDescent="0.3">
      <c r="H154" s="55"/>
      <c r="I154" s="55"/>
    </row>
    <row r="155" spans="2:15" x14ac:dyDescent="0.3">
      <c r="B155" s="44" t="s">
        <v>52</v>
      </c>
      <c r="H155" s="129"/>
      <c r="I155" s="129"/>
    </row>
    <row r="156" spans="2:15" s="202" customFormat="1" x14ac:dyDescent="0.3">
      <c r="B156" s="202" t="s">
        <v>302</v>
      </c>
      <c r="H156" s="125"/>
      <c r="I156" s="125"/>
      <c r="M156" s="203"/>
      <c r="N156" s="203"/>
      <c r="O156" s="203"/>
    </row>
    <row r="157" spans="2:15" s="1" customFormat="1" hidden="1" x14ac:dyDescent="0.3">
      <c r="B157" s="244"/>
      <c r="C157" s="234"/>
      <c r="D157" s="234" t="s">
        <v>49</v>
      </c>
      <c r="E157" s="234"/>
      <c r="F157" s="234" t="b">
        <f>AND(D93&gt;0,D94&gt;0,D95&gt;0,D96&gt;0,D97&gt;0)</f>
        <v>0</v>
      </c>
      <c r="G157" s="55"/>
      <c r="H157" s="55"/>
      <c r="I157" s="55"/>
      <c r="J157"/>
      <c r="K157"/>
      <c r="L157"/>
    </row>
    <row r="158" spans="2:15" s="1" customFormat="1" hidden="1" x14ac:dyDescent="0.3">
      <c r="B158" s="244"/>
      <c r="C158" s="234"/>
      <c r="D158" s="234" t="s">
        <v>50</v>
      </c>
      <c r="E158" s="234"/>
      <c r="F158" s="234" t="b">
        <f>AND(D121&gt;0,D122&gt;0,D123&gt;0,D124&gt;0)</f>
        <v>0</v>
      </c>
      <c r="G158" s="55"/>
      <c r="H158" s="55"/>
      <c r="I158" s="55"/>
      <c r="J158"/>
      <c r="K158"/>
      <c r="L158"/>
    </row>
    <row r="159" spans="2:15" s="1" customFormat="1" hidden="1" x14ac:dyDescent="0.3">
      <c r="B159" s="244"/>
      <c r="C159" s="234"/>
      <c r="D159" s="234" t="s">
        <v>51</v>
      </c>
      <c r="E159" s="234"/>
      <c r="F159" s="234" t="b">
        <f>AND(D127&gt;0,D128&gt;0,D129&gt;0,D130&gt;0)</f>
        <v>0</v>
      </c>
      <c r="G159" s="186"/>
      <c r="H159" s="186"/>
      <c r="I159" s="186"/>
      <c r="J159" s="186"/>
      <c r="K159" s="186"/>
      <c r="L159" s="186"/>
    </row>
    <row r="160" spans="2:15" s="1" customFormat="1" ht="15.5" hidden="1" x14ac:dyDescent="0.35">
      <c r="B160" s="244"/>
      <c r="C160" s="234"/>
      <c r="D160" s="234" t="s">
        <v>170</v>
      </c>
      <c r="E160" s="234"/>
      <c r="F160" s="234" t="b">
        <f>AND(D106&gt;0,D107&gt;0,D108&gt;0,D109&gt;0,D110&gt;0)</f>
        <v>0</v>
      </c>
      <c r="G160" s="20"/>
      <c r="H160" s="136"/>
      <c r="I160" s="136"/>
      <c r="J160" s="54"/>
      <c r="K160"/>
      <c r="L160"/>
    </row>
    <row r="161" spans="2:12" s="1" customFormat="1" hidden="1" x14ac:dyDescent="0.3">
      <c r="B161" s="244"/>
      <c r="C161" s="234"/>
      <c r="D161" s="234"/>
      <c r="E161" s="234"/>
      <c r="F161" s="234"/>
      <c r="G161"/>
      <c r="H161" s="125"/>
      <c r="I161" s="125"/>
      <c r="J161" s="125"/>
      <c r="K161"/>
      <c r="L161"/>
    </row>
    <row r="162" spans="2:12" s="1" customFormat="1" hidden="1" x14ac:dyDescent="0.3">
      <c r="B162" s="244"/>
      <c r="C162" s="245" t="s">
        <v>45</v>
      </c>
      <c r="D162" s="246" t="b">
        <v>0</v>
      </c>
      <c r="E162" s="234"/>
      <c r="F162" s="234"/>
      <c r="G162"/>
      <c r="H162" s="125"/>
      <c r="I162" s="125"/>
      <c r="J162" s="125"/>
      <c r="K162"/>
      <c r="L162"/>
    </row>
    <row r="163" spans="2:12" s="1" customFormat="1" ht="15.5" hidden="1" x14ac:dyDescent="0.35">
      <c r="B163" s="244"/>
      <c r="C163" s="234" t="s">
        <v>46</v>
      </c>
      <c r="D163" s="234" t="b">
        <v>0</v>
      </c>
      <c r="E163" s="234"/>
      <c r="F163" s="234"/>
      <c r="G163" s="20"/>
      <c r="H163" s="136"/>
      <c r="I163" s="136"/>
      <c r="J163" s="54"/>
      <c r="K163"/>
      <c r="L163"/>
    </row>
    <row r="164" spans="2:12" s="1" customFormat="1" ht="15.5" hidden="1" x14ac:dyDescent="0.35">
      <c r="B164" s="244"/>
      <c r="C164" s="234" t="s">
        <v>269</v>
      </c>
      <c r="D164" s="234" t="b">
        <v>0</v>
      </c>
      <c r="E164" s="234"/>
      <c r="F164" s="234"/>
      <c r="G164" s="20"/>
      <c r="H164" s="20"/>
      <c r="I164" s="20"/>
      <c r="J164" s="54"/>
      <c r="K164"/>
      <c r="L164"/>
    </row>
    <row r="165" spans="2:12" s="1" customFormat="1" hidden="1" x14ac:dyDescent="0.3">
      <c r="B165" s="244"/>
      <c r="C165" s="234" t="s">
        <v>32</v>
      </c>
      <c r="D165" s="234" t="b">
        <v>0</v>
      </c>
      <c r="E165" s="234"/>
      <c r="F165" s="234"/>
      <c r="G165"/>
      <c r="H165"/>
      <c r="I165"/>
      <c r="J165"/>
      <c r="K165" s="18"/>
      <c r="L165" s="18"/>
    </row>
    <row r="166" spans="2:12" s="1" customFormat="1" hidden="1" x14ac:dyDescent="0.3">
      <c r="B166" s="244"/>
      <c r="C166" s="234"/>
      <c r="D166" s="234"/>
      <c r="E166" s="234"/>
      <c r="F166" s="244" t="s">
        <v>91</v>
      </c>
      <c r="G166"/>
      <c r="H166"/>
      <c r="I166"/>
      <c r="J166"/>
      <c r="K166" s="76"/>
      <c r="L166" s="76"/>
    </row>
    <row r="167" spans="2:12" s="1" customFormat="1" hidden="1" x14ac:dyDescent="0.3">
      <c r="B167" s="244"/>
      <c r="C167" s="234" t="s">
        <v>33</v>
      </c>
      <c r="D167" s="234" t="b">
        <v>0</v>
      </c>
      <c r="E167" s="234"/>
      <c r="F167" s="244" t="s">
        <v>92</v>
      </c>
      <c r="G167"/>
      <c r="H167"/>
      <c r="I167" s="30"/>
      <c r="J167"/>
      <c r="K167"/>
      <c r="L167"/>
    </row>
    <row r="168" spans="2:12" s="1" customFormat="1" hidden="1" x14ac:dyDescent="0.3">
      <c r="B168" s="244"/>
      <c r="C168" s="234" t="s">
        <v>264</v>
      </c>
      <c r="D168" s="234" t="b">
        <v>0</v>
      </c>
      <c r="E168" s="234"/>
      <c r="F168" s="234"/>
      <c r="G168"/>
      <c r="H168"/>
      <c r="I168" s="74"/>
      <c r="J168"/>
      <c r="K168"/>
      <c r="L168"/>
    </row>
    <row r="169" spans="2:12" s="1" customFormat="1" hidden="1" x14ac:dyDescent="0.3">
      <c r="B169" s="244"/>
      <c r="C169" s="234"/>
      <c r="D169" s="234" t="s">
        <v>87</v>
      </c>
      <c r="E169" s="234"/>
      <c r="F169" s="234"/>
      <c r="G169" s="307" t="str">
        <f>IF((D124&lt;(D123*0.75)),"Sym spi SHW less than 75% SFL - too narrow","")</f>
        <v/>
      </c>
      <c r="H169" s="307"/>
      <c r="I169" s="307"/>
      <c r="J169" s="307"/>
      <c r="K169"/>
      <c r="L169"/>
    </row>
    <row r="170" spans="2:12" s="1" customFormat="1" hidden="1" x14ac:dyDescent="0.3">
      <c r="B170" s="244"/>
      <c r="C170" s="234"/>
      <c r="D170" s="234" t="s">
        <v>195</v>
      </c>
      <c r="E170" s="234"/>
      <c r="F170" s="234"/>
      <c r="G170" s="55"/>
      <c r="H170" s="55"/>
      <c r="I170" s="55"/>
      <c r="J170"/>
      <c r="K170"/>
      <c r="L170"/>
    </row>
    <row r="171" spans="2:12" s="1" customFormat="1" hidden="1" x14ac:dyDescent="0.3">
      <c r="B171" s="244"/>
      <c r="C171" s="234"/>
      <c r="D171" s="234" t="s">
        <v>88</v>
      </c>
      <c r="E171" s="234"/>
      <c r="F171" s="234"/>
      <c r="G171" s="317"/>
      <c r="H171" s="317"/>
      <c r="I171" s="317"/>
      <c r="J171"/>
      <c r="K171"/>
      <c r="L171"/>
    </row>
    <row r="172" spans="2:12" s="1" customFormat="1" hidden="1" x14ac:dyDescent="0.3">
      <c r="B172" s="244"/>
      <c r="C172" s="234"/>
      <c r="D172" s="234" t="s">
        <v>196</v>
      </c>
      <c r="E172" s="234"/>
      <c r="F172" s="234"/>
      <c r="G172" s="317"/>
      <c r="H172" s="317"/>
      <c r="I172" s="317"/>
      <c r="J172"/>
      <c r="K172"/>
      <c r="L172"/>
    </row>
    <row r="173" spans="2:12" s="1" customFormat="1" hidden="1" x14ac:dyDescent="0.3">
      <c r="B173" s="244"/>
      <c r="C173" s="234"/>
      <c r="D173" s="234" t="s">
        <v>197</v>
      </c>
      <c r="E173" s="234"/>
      <c r="F173" s="234"/>
      <c r="G173" s="317"/>
      <c r="H173" s="317"/>
      <c r="I173" s="317"/>
      <c r="J173"/>
      <c r="K173"/>
      <c r="L173"/>
    </row>
    <row r="174" spans="2:12" s="1" customFormat="1" hidden="1" x14ac:dyDescent="0.3">
      <c r="B174" s="244"/>
      <c r="C174" s="234"/>
      <c r="D174" s="234" t="s">
        <v>89</v>
      </c>
      <c r="E174" s="234"/>
      <c r="F174" s="234"/>
      <c r="G174" s="317"/>
      <c r="H174" s="317"/>
      <c r="I174" s="317"/>
      <c r="J174"/>
      <c r="K174"/>
      <c r="L174"/>
    </row>
    <row r="175" spans="2:12" s="1" customFormat="1" hidden="1" x14ac:dyDescent="0.3">
      <c r="B175" s="244"/>
      <c r="C175" s="234"/>
      <c r="D175" s="234" t="s">
        <v>90</v>
      </c>
      <c r="E175" s="234"/>
      <c r="F175" s="234"/>
      <c r="G175" s="307" t="str">
        <f>IF((D130&lt;(D129*0.75)),"Asym spi SHW less than 75% SFL - too narrow","")</f>
        <v/>
      </c>
      <c r="H175" s="307"/>
      <c r="I175" s="307"/>
      <c r="J175" s="307"/>
      <c r="K175"/>
      <c r="L175"/>
    </row>
    <row r="176" spans="2:12" s="1" customFormat="1" hidden="1" x14ac:dyDescent="0.3">
      <c r="B176" s="244"/>
      <c r="C176" s="234">
        <v>1</v>
      </c>
      <c r="D176" s="234"/>
      <c r="E176" s="234"/>
      <c r="F176" s="234"/>
      <c r="G176" s="125"/>
      <c r="H176" s="125"/>
      <c r="I176" s="125"/>
      <c r="J176" s="125"/>
      <c r="K176"/>
      <c r="L176"/>
    </row>
    <row r="177" spans="2:12" s="1" customFormat="1" hidden="1" x14ac:dyDescent="0.3">
      <c r="B177" s="244"/>
      <c r="C177" s="234"/>
      <c r="D177" s="234"/>
      <c r="E177" s="234"/>
      <c r="F177" s="234"/>
      <c r="G177" s="34"/>
      <c r="H177" s="34"/>
      <c r="I177" s="34"/>
      <c r="J177"/>
      <c r="K177"/>
      <c r="L177"/>
    </row>
    <row r="178" spans="2:12" s="1" customFormat="1" hidden="1" x14ac:dyDescent="0.3">
      <c r="B178" s="244"/>
      <c r="C178" s="234">
        <f>IF((D123*0.75)&gt;D124,1,0)</f>
        <v>0</v>
      </c>
      <c r="D178" s="234" t="s">
        <v>95</v>
      </c>
      <c r="E178" s="234"/>
      <c r="F178" s="234"/>
      <c r="G178" s="34"/>
      <c r="H178" s="34"/>
      <c r="I178" s="34"/>
      <c r="J178"/>
      <c r="K178"/>
      <c r="L178"/>
    </row>
    <row r="179" spans="2:12" s="1" customFormat="1" hidden="1" x14ac:dyDescent="0.3">
      <c r="B179" s="244"/>
      <c r="C179" s="234">
        <f>IF((D129*0.75)&gt;D130,1,0)</f>
        <v>0</v>
      </c>
      <c r="D179" s="234" t="s">
        <v>96</v>
      </c>
      <c r="E179" s="234"/>
      <c r="F179" s="234"/>
      <c r="G179"/>
      <c r="H179"/>
      <c r="I179"/>
      <c r="J179" s="35"/>
      <c r="K179"/>
      <c r="L179"/>
    </row>
    <row r="180" spans="2:12" s="1" customFormat="1" hidden="1" x14ac:dyDescent="0.3">
      <c r="B180" s="244"/>
      <c r="C180" s="234"/>
      <c r="D180" s="234"/>
      <c r="E180" s="234"/>
      <c r="F180" s="234"/>
      <c r="G180"/>
      <c r="H180"/>
      <c r="I180"/>
      <c r="J180"/>
      <c r="K180"/>
      <c r="L180"/>
    </row>
    <row r="181" spans="2:12" s="1" customFormat="1" hidden="1" x14ac:dyDescent="0.3">
      <c r="B181" s="244"/>
      <c r="C181" s="234"/>
      <c r="D181" s="254" t="s">
        <v>339</v>
      </c>
      <c r="E181" s="234"/>
      <c r="F181" s="234"/>
      <c r="G181"/>
      <c r="H181"/>
      <c r="I181"/>
      <c r="J181"/>
      <c r="K181"/>
      <c r="L181"/>
    </row>
    <row r="182" spans="2:12" s="1" customFormat="1" hidden="1" x14ac:dyDescent="0.3">
      <c r="B182" s="244"/>
      <c r="C182" s="234"/>
      <c r="D182" s="254" t="s">
        <v>340</v>
      </c>
      <c r="E182" s="234"/>
      <c r="F182" s="234"/>
      <c r="G182" s="75"/>
      <c r="H182"/>
      <c r="I182"/>
      <c r="J182" s="67"/>
      <c r="K182" s="67"/>
      <c r="L182" s="67"/>
    </row>
    <row r="183" spans="2:12" s="1" customFormat="1" hidden="1" x14ac:dyDescent="0.3">
      <c r="B183" s="244"/>
      <c r="C183" s="234"/>
      <c r="D183" s="254" t="s">
        <v>341</v>
      </c>
      <c r="E183" s="234"/>
      <c r="F183" s="234"/>
      <c r="G183" s="77"/>
      <c r="H183" s="77"/>
      <c r="I183" s="77"/>
      <c r="J183"/>
      <c r="K183"/>
      <c r="L183"/>
    </row>
    <row r="184" spans="2:12" s="1" customFormat="1" hidden="1" x14ac:dyDescent="0.3">
      <c r="B184" s="244"/>
      <c r="C184" s="234"/>
      <c r="D184" s="234"/>
      <c r="E184" s="234"/>
      <c r="F184" s="234"/>
      <c r="G184" s="36"/>
      <c r="H184" s="36"/>
      <c r="I184" s="83" t="s">
        <v>148</v>
      </c>
      <c r="J184"/>
      <c r="K184"/>
      <c r="L184"/>
    </row>
    <row r="185" spans="2:12" s="1" customFormat="1" hidden="1" x14ac:dyDescent="0.3">
      <c r="B185" s="244"/>
      <c r="C185" s="234">
        <v>1</v>
      </c>
      <c r="D185" s="234" t="s">
        <v>97</v>
      </c>
      <c r="E185" s="234"/>
      <c r="F185" s="234"/>
      <c r="G185"/>
      <c r="H185"/>
      <c r="I185"/>
      <c r="J185"/>
      <c r="K185"/>
      <c r="L185"/>
    </row>
    <row r="186" spans="2:12" s="1" customFormat="1" hidden="1" x14ac:dyDescent="0.3">
      <c r="B186" s="244"/>
      <c r="C186" s="234" t="b">
        <v>0</v>
      </c>
      <c r="D186" s="234" t="s">
        <v>119</v>
      </c>
      <c r="E186" s="234"/>
      <c r="F186" s="234"/>
      <c r="G186" s="36"/>
      <c r="H186"/>
      <c r="I186"/>
      <c r="J186"/>
      <c r="K186"/>
      <c r="L186"/>
    </row>
    <row r="187" spans="2:12" s="1" customFormat="1" hidden="1" x14ac:dyDescent="0.3">
      <c r="B187" s="244"/>
      <c r="C187" s="234" t="b">
        <v>0</v>
      </c>
      <c r="D187" s="234" t="s">
        <v>120</v>
      </c>
      <c r="E187" s="234"/>
      <c r="F187" s="234"/>
      <c r="G187" s="106"/>
      <c r="H187" s="106"/>
      <c r="I187" s="106"/>
      <c r="J187"/>
      <c r="K187"/>
      <c r="L187"/>
    </row>
    <row r="188" spans="2:12" s="1" customFormat="1" hidden="1" x14ac:dyDescent="0.3">
      <c r="B188" s="244"/>
      <c r="C188" s="234" t="b">
        <v>0</v>
      </c>
      <c r="D188" s="234" t="s">
        <v>134</v>
      </c>
      <c r="E188" s="234"/>
      <c r="F188" s="234"/>
      <c r="G188" s="106"/>
      <c r="H188" s="106"/>
      <c r="I188" s="106"/>
      <c r="J188"/>
      <c r="K188"/>
      <c r="L188"/>
    </row>
    <row r="189" spans="2:12" s="1" customFormat="1" hidden="1" x14ac:dyDescent="0.3">
      <c r="B189" s="244"/>
      <c r="C189" s="234" t="b">
        <v>0</v>
      </c>
      <c r="D189" s="234" t="s">
        <v>135</v>
      </c>
      <c r="E189" s="234"/>
      <c r="F189" s="234"/>
      <c r="G189" s="106"/>
      <c r="H189" s="106"/>
      <c r="I189" s="106"/>
      <c r="J189"/>
      <c r="K189"/>
      <c r="L189"/>
    </row>
    <row r="190" spans="2:12" s="1" customFormat="1" hidden="1" x14ac:dyDescent="0.3">
      <c r="B190" s="244">
        <f t="shared" ref="B190:B196" si="0">IF(C190=FALSE,0,1)</f>
        <v>0</v>
      </c>
      <c r="C190" s="234" t="b">
        <v>0</v>
      </c>
      <c r="D190" s="234" t="s">
        <v>106</v>
      </c>
      <c r="E190" s="234"/>
      <c r="F190" s="234"/>
      <c r="G190" s="39"/>
      <c r="H190" s="39"/>
      <c r="I190" s="39"/>
      <c r="J190"/>
      <c r="K190"/>
      <c r="L190"/>
    </row>
    <row r="191" spans="2:12" s="1" customFormat="1" hidden="1" x14ac:dyDescent="0.3">
      <c r="B191" s="244">
        <f t="shared" si="0"/>
        <v>0</v>
      </c>
      <c r="C191" s="234" t="b">
        <v>0</v>
      </c>
      <c r="D191" s="234" t="s">
        <v>105</v>
      </c>
      <c r="E191" s="234"/>
      <c r="F191" s="234"/>
      <c r="G191"/>
      <c r="H191"/>
      <c r="I191"/>
      <c r="J191"/>
      <c r="K191"/>
      <c r="L191"/>
    </row>
    <row r="192" spans="2:12" s="1" customFormat="1" hidden="1" x14ac:dyDescent="0.3">
      <c r="B192" s="244">
        <f t="shared" si="0"/>
        <v>0</v>
      </c>
      <c r="C192" s="234" t="b">
        <v>0</v>
      </c>
      <c r="D192" s="234" t="s">
        <v>104</v>
      </c>
      <c r="E192" s="234"/>
      <c r="F192" s="234"/>
      <c r="G192" s="304"/>
      <c r="H192" s="304"/>
      <c r="I192" s="304"/>
      <c r="J192"/>
      <c r="K192"/>
      <c r="L192"/>
    </row>
    <row r="193" spans="1:12" s="1" customFormat="1" hidden="1" x14ac:dyDescent="0.3">
      <c r="A193" s="43">
        <f>SUM(B190:B193)</f>
        <v>0</v>
      </c>
      <c r="B193" s="244">
        <f t="shared" si="0"/>
        <v>0</v>
      </c>
      <c r="C193" s="234" t="b">
        <v>0</v>
      </c>
      <c r="D193" s="234" t="s">
        <v>108</v>
      </c>
      <c r="E193" s="234"/>
      <c r="F193" s="234"/>
      <c r="G193" s="304"/>
      <c r="H193" s="304"/>
      <c r="I193" s="304"/>
      <c r="J193"/>
      <c r="K193"/>
      <c r="L193"/>
    </row>
    <row r="194" spans="1:12" s="1" customFormat="1" hidden="1" x14ac:dyDescent="0.3">
      <c r="B194" s="244">
        <f t="shared" si="0"/>
        <v>0</v>
      </c>
      <c r="C194" s="234" t="b">
        <v>0</v>
      </c>
      <c r="D194" s="234" t="s">
        <v>109</v>
      </c>
      <c r="E194" s="234"/>
      <c r="F194" s="234"/>
      <c r="G194"/>
      <c r="H194"/>
      <c r="I194"/>
      <c r="J194"/>
      <c r="K194"/>
      <c r="L194"/>
    </row>
    <row r="195" spans="1:12" s="1" customFormat="1" hidden="1" x14ac:dyDescent="0.3">
      <c r="A195" s="43">
        <f>SUM(B194:B195)</f>
        <v>0</v>
      </c>
      <c r="B195" s="244">
        <f t="shared" si="0"/>
        <v>0</v>
      </c>
      <c r="C195" s="234" t="b">
        <v>0</v>
      </c>
      <c r="D195" s="234" t="s">
        <v>117</v>
      </c>
      <c r="E195" s="234"/>
      <c r="F195" s="234"/>
      <c r="G195"/>
      <c r="H195"/>
      <c r="I195"/>
      <c r="J195"/>
      <c r="K195"/>
      <c r="L195"/>
    </row>
    <row r="196" spans="1:12" s="1" customFormat="1" hidden="1" x14ac:dyDescent="0.3">
      <c r="B196" s="244">
        <f t="shared" si="0"/>
        <v>0</v>
      </c>
      <c r="C196" s="234" t="b">
        <v>0</v>
      </c>
      <c r="D196" s="234" t="s">
        <v>107</v>
      </c>
      <c r="E196" s="234"/>
      <c r="F196" s="234"/>
      <c r="G196"/>
      <c r="H196"/>
      <c r="I196"/>
      <c r="J196"/>
      <c r="K196"/>
      <c r="L196"/>
    </row>
    <row r="197" spans="1:12" s="1" customFormat="1" hidden="1" x14ac:dyDescent="0.3">
      <c r="B197" s="247">
        <f>SUM(B191:B196)</f>
        <v>0</v>
      </c>
      <c r="C197" s="234"/>
      <c r="D197" s="234" t="s">
        <v>122</v>
      </c>
      <c r="E197" s="234"/>
      <c r="F197" s="234"/>
      <c r="G197"/>
      <c r="H197"/>
      <c r="I197"/>
      <c r="J197"/>
      <c r="K197"/>
      <c r="L197"/>
    </row>
    <row r="198" spans="1:12" s="1" customFormat="1" hidden="1" x14ac:dyDescent="0.3">
      <c r="B198" s="244"/>
      <c r="C198" s="234"/>
      <c r="D198" s="234"/>
      <c r="E198" s="234"/>
      <c r="F198" s="234"/>
      <c r="G198"/>
      <c r="H198"/>
      <c r="I198"/>
      <c r="J198"/>
      <c r="K198"/>
      <c r="L198"/>
    </row>
    <row r="199" spans="1:12" s="1" customFormat="1" ht="23" hidden="1" x14ac:dyDescent="0.3">
      <c r="B199" s="244"/>
      <c r="C199" s="234">
        <v>1</v>
      </c>
      <c r="D199" s="248" t="s">
        <v>87</v>
      </c>
      <c r="E199" s="234"/>
      <c r="F199" s="234"/>
      <c r="G199"/>
      <c r="H199"/>
      <c r="I199"/>
      <c r="J199"/>
      <c r="K199"/>
      <c r="L199"/>
    </row>
    <row r="200" spans="1:12" s="1" customFormat="1" hidden="1" x14ac:dyDescent="0.3">
      <c r="B200" s="244"/>
      <c r="C200" s="234"/>
      <c r="D200" s="249" t="s">
        <v>113</v>
      </c>
      <c r="E200" s="234"/>
      <c r="F200" s="234"/>
      <c r="G200"/>
      <c r="H200"/>
      <c r="I200"/>
      <c r="J200"/>
      <c r="K200"/>
      <c r="L200"/>
    </row>
    <row r="201" spans="1:12" s="1" customFormat="1" hidden="1" x14ac:dyDescent="0.3">
      <c r="B201" s="244"/>
      <c r="C201" s="234"/>
      <c r="D201" s="249" t="s">
        <v>112</v>
      </c>
      <c r="E201" s="234"/>
      <c r="F201" s="234"/>
    </row>
    <row r="202" spans="1:12" s="1" customFormat="1" ht="23" hidden="1" x14ac:dyDescent="0.3">
      <c r="B202" s="244"/>
      <c r="C202" s="234"/>
      <c r="D202" s="249" t="s">
        <v>110</v>
      </c>
      <c r="E202" s="234"/>
      <c r="F202" s="234"/>
    </row>
    <row r="203" spans="1:12" s="1" customFormat="1" ht="34.5" hidden="1" x14ac:dyDescent="0.3">
      <c r="B203" s="244"/>
      <c r="C203" s="234"/>
      <c r="D203" s="249" t="s">
        <v>111</v>
      </c>
      <c r="E203" s="234"/>
      <c r="F203" s="234"/>
    </row>
    <row r="204" spans="1:12" s="1" customFormat="1" ht="23" hidden="1" x14ac:dyDescent="0.3">
      <c r="B204" s="244"/>
      <c r="C204" s="234"/>
      <c r="D204" s="249" t="s">
        <v>114</v>
      </c>
      <c r="E204" s="234"/>
      <c r="F204" s="234"/>
    </row>
    <row r="205" spans="1:12" s="1" customFormat="1" ht="34.5" hidden="1" x14ac:dyDescent="0.3">
      <c r="B205" s="244"/>
      <c r="C205" s="234"/>
      <c r="D205" s="249" t="s">
        <v>115</v>
      </c>
      <c r="E205" s="234"/>
      <c r="F205" s="234"/>
    </row>
    <row r="206" spans="1:12" s="1" customFormat="1" hidden="1" x14ac:dyDescent="0.3">
      <c r="B206" s="244"/>
      <c r="C206" s="234"/>
      <c r="D206" s="249" t="s">
        <v>116</v>
      </c>
      <c r="E206" s="234"/>
      <c r="F206" s="234"/>
    </row>
    <row r="207" spans="1:12" s="1" customFormat="1" hidden="1" x14ac:dyDescent="0.3">
      <c r="B207" s="244"/>
      <c r="C207" s="234"/>
      <c r="D207" s="234"/>
      <c r="E207" s="234"/>
      <c r="F207" s="234"/>
    </row>
    <row r="208" spans="1:12" s="1" customFormat="1" hidden="1" x14ac:dyDescent="0.3">
      <c r="B208" s="244" t="s">
        <v>222</v>
      </c>
      <c r="C208" s="234">
        <v>1</v>
      </c>
      <c r="D208" s="234" t="s">
        <v>87</v>
      </c>
      <c r="E208" s="234"/>
      <c r="F208" s="234"/>
    </row>
    <row r="209" spans="2:6" s="1" customFormat="1" hidden="1" x14ac:dyDescent="0.3">
      <c r="B209" s="244"/>
      <c r="C209" s="234"/>
      <c r="D209" s="234" t="s">
        <v>176</v>
      </c>
      <c r="E209" s="234"/>
      <c r="F209" s="234"/>
    </row>
    <row r="210" spans="2:6" s="1" customFormat="1" hidden="1" x14ac:dyDescent="0.3">
      <c r="B210" s="244"/>
      <c r="C210" s="234"/>
      <c r="D210" s="234" t="s">
        <v>177</v>
      </c>
      <c r="E210" s="234"/>
      <c r="F210" s="234"/>
    </row>
    <row r="211" spans="2:6" s="1" customFormat="1" hidden="1" x14ac:dyDescent="0.3">
      <c r="B211" s="244"/>
      <c r="C211" s="234"/>
      <c r="D211" s="234" t="s">
        <v>178</v>
      </c>
      <c r="E211" s="234"/>
      <c r="F211" s="234"/>
    </row>
    <row r="212" spans="2:6" s="1" customFormat="1" hidden="1" x14ac:dyDescent="0.3">
      <c r="B212" s="244"/>
      <c r="C212" s="234"/>
      <c r="D212" s="234" t="s">
        <v>179</v>
      </c>
      <c r="E212" s="234"/>
      <c r="F212" s="234"/>
    </row>
    <row r="213" spans="2:6" s="1" customFormat="1" hidden="1" x14ac:dyDescent="0.3">
      <c r="B213" s="244"/>
      <c r="C213" s="234"/>
      <c r="D213" s="234" t="s">
        <v>180</v>
      </c>
      <c r="E213" s="234"/>
      <c r="F213" s="234"/>
    </row>
    <row r="214" spans="2:6" s="1" customFormat="1" hidden="1" x14ac:dyDescent="0.3">
      <c r="B214" s="244"/>
      <c r="C214" s="234"/>
      <c r="D214" s="234" t="s">
        <v>181</v>
      </c>
      <c r="E214" s="234"/>
      <c r="F214" s="234"/>
    </row>
    <row r="215" spans="2:6" s="1" customFormat="1" hidden="1" x14ac:dyDescent="0.3">
      <c r="B215" s="244"/>
      <c r="C215" s="234"/>
      <c r="D215" s="234" t="s">
        <v>182</v>
      </c>
      <c r="E215" s="234"/>
      <c r="F215" s="234"/>
    </row>
    <row r="216" spans="2:6" s="1" customFormat="1" hidden="1" x14ac:dyDescent="0.3">
      <c r="B216" s="244"/>
      <c r="C216" s="234"/>
      <c r="D216" s="234" t="s">
        <v>183</v>
      </c>
      <c r="E216" s="234"/>
      <c r="F216" s="234"/>
    </row>
    <row r="217" spans="2:6" s="1" customFormat="1" hidden="1" x14ac:dyDescent="0.3">
      <c r="B217" s="244"/>
      <c r="C217" s="234"/>
      <c r="D217" s="234" t="s">
        <v>184</v>
      </c>
      <c r="E217" s="234"/>
      <c r="F217" s="234"/>
    </row>
    <row r="218" spans="2:6" s="1" customFormat="1" hidden="1" x14ac:dyDescent="0.3">
      <c r="B218" s="244"/>
      <c r="C218" s="234"/>
      <c r="D218" s="234" t="s">
        <v>185</v>
      </c>
      <c r="E218" s="234"/>
      <c r="F218" s="234"/>
    </row>
    <row r="219" spans="2:6" s="1" customFormat="1" hidden="1" x14ac:dyDescent="0.3">
      <c r="B219" s="244"/>
      <c r="C219" s="234"/>
      <c r="D219" s="234" t="s">
        <v>186</v>
      </c>
      <c r="E219" s="234"/>
      <c r="F219" s="234"/>
    </row>
    <row r="220" spans="2:6" s="1" customFormat="1" hidden="1" x14ac:dyDescent="0.3">
      <c r="B220" s="244"/>
      <c r="C220" s="234"/>
      <c r="D220" s="234" t="s">
        <v>187</v>
      </c>
      <c r="E220" s="234"/>
      <c r="F220" s="234"/>
    </row>
    <row r="221" spans="2:6" s="1" customFormat="1" hidden="1" x14ac:dyDescent="0.3">
      <c r="B221" s="244"/>
      <c r="C221" s="234"/>
      <c r="D221" s="234" t="s">
        <v>188</v>
      </c>
      <c r="E221" s="234"/>
      <c r="F221" s="234"/>
    </row>
    <row r="222" spans="2:6" s="1" customFormat="1" hidden="1" x14ac:dyDescent="0.3">
      <c r="B222" s="244"/>
      <c r="C222" s="234"/>
      <c r="D222" s="234" t="s">
        <v>189</v>
      </c>
      <c r="E222" s="234"/>
      <c r="F222" s="234"/>
    </row>
    <row r="223" spans="2:6" s="1" customFormat="1" hidden="1" x14ac:dyDescent="0.3">
      <c r="B223" s="244"/>
      <c r="C223" s="234"/>
      <c r="D223" s="234"/>
      <c r="E223" s="234"/>
      <c r="F223" s="234"/>
    </row>
    <row r="224" spans="2:6" s="1" customFormat="1" hidden="1" x14ac:dyDescent="0.3">
      <c r="B224" s="244" t="s">
        <v>220</v>
      </c>
      <c r="C224" s="234">
        <v>1</v>
      </c>
      <c r="D224" s="234" t="s">
        <v>87</v>
      </c>
      <c r="E224" s="234"/>
      <c r="F224" s="234"/>
    </row>
    <row r="225" spans="2:6" s="1" customFormat="1" hidden="1" x14ac:dyDescent="0.3">
      <c r="B225" s="244" t="s">
        <v>247</v>
      </c>
      <c r="C225" s="234">
        <f>C208+C224</f>
        <v>2</v>
      </c>
      <c r="D225" s="234" t="s">
        <v>200</v>
      </c>
      <c r="E225" s="234"/>
      <c r="F225" s="234"/>
    </row>
    <row r="226" spans="2:6" s="1" customFormat="1" hidden="1" x14ac:dyDescent="0.3">
      <c r="B226" s="244"/>
      <c r="C226" s="234"/>
      <c r="D226" s="234" t="s">
        <v>201</v>
      </c>
      <c r="E226" s="234"/>
      <c r="F226" s="234"/>
    </row>
    <row r="227" spans="2:6" s="1" customFormat="1" hidden="1" x14ac:dyDescent="0.3">
      <c r="B227" s="244"/>
      <c r="C227" s="234"/>
      <c r="D227" s="234"/>
      <c r="E227" s="234"/>
      <c r="F227" s="234"/>
    </row>
    <row r="228" spans="2:6" s="1" customFormat="1" ht="12.5" hidden="1" x14ac:dyDescent="0.25">
      <c r="B228" s="234" t="s">
        <v>217</v>
      </c>
      <c r="C228" s="234">
        <v>1</v>
      </c>
      <c r="D228" s="234" t="s">
        <v>276</v>
      </c>
      <c r="E228" s="234"/>
      <c r="F228" s="234"/>
    </row>
    <row r="229" spans="2:6" s="1" customFormat="1" ht="12.5" hidden="1" x14ac:dyDescent="0.25">
      <c r="B229" s="234" t="s">
        <v>219</v>
      </c>
      <c r="C229" s="234"/>
      <c r="D229" s="234" t="s">
        <v>194</v>
      </c>
      <c r="E229" s="234"/>
      <c r="F229" s="234"/>
    </row>
    <row r="230" spans="2:6" s="1" customFormat="1" ht="12.5" hidden="1" x14ac:dyDescent="0.25">
      <c r="B230" s="234"/>
      <c r="C230" s="234"/>
      <c r="D230" s="234" t="s">
        <v>193</v>
      </c>
      <c r="E230" s="234"/>
      <c r="F230" s="234"/>
    </row>
    <row r="231" spans="2:6" s="1" customFormat="1" ht="12.5" hidden="1" x14ac:dyDescent="0.25">
      <c r="B231" s="234"/>
      <c r="C231" s="234"/>
      <c r="D231" s="234"/>
      <c r="E231" s="234"/>
      <c r="F231" s="234"/>
    </row>
    <row r="232" spans="2:6" s="1" customFormat="1" ht="12.5" hidden="1" x14ac:dyDescent="0.25">
      <c r="B232" s="234" t="s">
        <v>221</v>
      </c>
      <c r="C232" s="234">
        <v>1</v>
      </c>
      <c r="D232" s="234" t="s">
        <v>87</v>
      </c>
      <c r="E232" s="234"/>
      <c r="F232" s="234"/>
    </row>
    <row r="233" spans="2:6" s="1" customFormat="1" ht="12.5" hidden="1" x14ac:dyDescent="0.25">
      <c r="B233" s="234"/>
      <c r="C233" s="234"/>
      <c r="D233" s="234" t="s">
        <v>176</v>
      </c>
      <c r="E233" s="234"/>
      <c r="F233" s="234"/>
    </row>
    <row r="234" spans="2:6" s="1" customFormat="1" ht="12.5" hidden="1" x14ac:dyDescent="0.25">
      <c r="B234" s="234"/>
      <c r="C234" s="234"/>
      <c r="D234" s="234" t="s">
        <v>203</v>
      </c>
      <c r="E234" s="234"/>
      <c r="F234" s="234"/>
    </row>
    <row r="235" spans="2:6" s="1" customFormat="1" ht="12.5" hidden="1" x14ac:dyDescent="0.25">
      <c r="B235" s="234"/>
      <c r="C235" s="234"/>
      <c r="D235" s="234" t="s">
        <v>204</v>
      </c>
      <c r="E235" s="234"/>
      <c r="F235" s="234"/>
    </row>
    <row r="236" spans="2:6" s="1" customFormat="1" ht="12.5" hidden="1" x14ac:dyDescent="0.25">
      <c r="B236" s="234"/>
      <c r="C236" s="234"/>
      <c r="D236" s="234" t="s">
        <v>116</v>
      </c>
      <c r="E236" s="234"/>
      <c r="F236" s="234"/>
    </row>
    <row r="237" spans="2:6" s="1" customFormat="1" ht="12.5" hidden="1" x14ac:dyDescent="0.25">
      <c r="B237" s="234"/>
      <c r="C237" s="234"/>
      <c r="D237" s="234"/>
      <c r="E237" s="234"/>
      <c r="F237" s="234"/>
    </row>
    <row r="238" spans="2:6" s="1" customFormat="1" ht="12.5" hidden="1" x14ac:dyDescent="0.25">
      <c r="B238" s="234" t="s">
        <v>238</v>
      </c>
      <c r="C238" s="234">
        <v>1</v>
      </c>
      <c r="D238" s="234" t="s">
        <v>87</v>
      </c>
      <c r="E238" s="234"/>
      <c r="F238" s="234"/>
    </row>
    <row r="239" spans="2:6" s="1" customFormat="1" ht="12.5" hidden="1" x14ac:dyDescent="0.25">
      <c r="B239" s="234"/>
      <c r="C239" s="234"/>
      <c r="D239" s="234" t="s">
        <v>234</v>
      </c>
      <c r="E239" s="234"/>
      <c r="F239" s="234"/>
    </row>
    <row r="240" spans="2:6" s="1" customFormat="1" ht="12.5" hidden="1" x14ac:dyDescent="0.25">
      <c r="B240" s="234"/>
      <c r="C240" s="234"/>
      <c r="D240" s="234" t="s">
        <v>235</v>
      </c>
      <c r="E240" s="234"/>
      <c r="F240" s="234"/>
    </row>
    <row r="241" spans="2:12" s="1" customFormat="1" ht="12.5" hidden="1" x14ac:dyDescent="0.25">
      <c r="B241" s="234"/>
      <c r="C241" s="234"/>
      <c r="D241" s="234" t="s">
        <v>236</v>
      </c>
      <c r="E241" s="234"/>
      <c r="F241" s="234"/>
    </row>
    <row r="242" spans="2:12" s="1" customFormat="1" ht="12.5" hidden="1" x14ac:dyDescent="0.25">
      <c r="B242" s="234"/>
      <c r="C242" s="234"/>
      <c r="D242" s="234" t="s">
        <v>237</v>
      </c>
      <c r="E242" s="234"/>
      <c r="F242" s="234"/>
    </row>
    <row r="243" spans="2:12" s="1" customFormat="1" ht="12.5" hidden="1" x14ac:dyDescent="0.25">
      <c r="B243" s="234" t="s">
        <v>218</v>
      </c>
      <c r="C243" s="234">
        <v>1</v>
      </c>
      <c r="D243" s="234"/>
      <c r="E243" s="234"/>
      <c r="F243" s="234"/>
    </row>
    <row r="244" spans="2:12" s="1" customFormat="1" ht="25" hidden="1" x14ac:dyDescent="0.25">
      <c r="B244" s="250" t="s">
        <v>271</v>
      </c>
      <c r="C244" s="234">
        <v>1</v>
      </c>
      <c r="D244" s="234" t="s">
        <v>272</v>
      </c>
      <c r="E244" s="234"/>
      <c r="F244" s="234"/>
    </row>
    <row r="245" spans="2:12" s="1" customFormat="1" hidden="1" x14ac:dyDescent="0.3">
      <c r="B245" s="244"/>
      <c r="C245" s="234"/>
      <c r="D245" s="234"/>
      <c r="E245" s="234"/>
      <c r="F245" s="234"/>
    </row>
    <row r="246" spans="2:12" ht="12.5" hidden="1" x14ac:dyDescent="0.25">
      <c r="B246" s="234" t="s">
        <v>298</v>
      </c>
      <c r="C246" s="234">
        <v>1</v>
      </c>
      <c r="D246" s="251"/>
      <c r="E246" s="251"/>
      <c r="F246" s="251"/>
      <c r="G246" s="1"/>
      <c r="H246" s="1"/>
      <c r="I246" s="1"/>
      <c r="J246" s="1"/>
      <c r="K246" s="1"/>
      <c r="L246" s="1"/>
    </row>
    <row r="247" spans="2:12" hidden="1" x14ac:dyDescent="0.3">
      <c r="B247" s="252"/>
      <c r="C247" s="251"/>
      <c r="D247" s="251"/>
      <c r="E247" s="251"/>
      <c r="F247" s="251"/>
      <c r="G247" s="1"/>
      <c r="H247" s="1"/>
      <c r="I247" s="1"/>
      <c r="J247" s="1"/>
      <c r="K247" s="1"/>
      <c r="L247" s="1"/>
    </row>
    <row r="248" spans="2:12" ht="12.5" hidden="1" x14ac:dyDescent="0.25">
      <c r="B248" s="234" t="s">
        <v>323</v>
      </c>
      <c r="C248" s="234">
        <v>1</v>
      </c>
      <c r="D248" s="234" t="s">
        <v>87</v>
      </c>
      <c r="E248" s="251"/>
      <c r="F248" s="251"/>
      <c r="G248" s="1"/>
      <c r="H248" s="1"/>
      <c r="I248" s="1"/>
      <c r="J248" s="1"/>
      <c r="K248" s="1"/>
      <c r="L248" s="1"/>
    </row>
    <row r="249" spans="2:12" hidden="1" x14ac:dyDescent="0.3">
      <c r="B249" s="244"/>
      <c r="C249" s="234"/>
      <c r="D249" s="234" t="s">
        <v>194</v>
      </c>
      <c r="E249" s="251"/>
      <c r="F249" s="251"/>
      <c r="G249" s="1"/>
      <c r="H249" s="1"/>
      <c r="I249" s="1"/>
      <c r="J249" s="1"/>
      <c r="K249" s="1"/>
      <c r="L249" s="1"/>
    </row>
    <row r="250" spans="2:12" hidden="1" x14ac:dyDescent="0.3">
      <c r="B250" s="244"/>
      <c r="C250" s="234"/>
      <c r="D250" s="234" t="s">
        <v>335</v>
      </c>
      <c r="E250" s="251"/>
      <c r="F250" s="251"/>
      <c r="G250" s="1"/>
      <c r="H250" s="1"/>
      <c r="I250" s="1"/>
      <c r="J250" s="1"/>
      <c r="K250" s="1"/>
      <c r="L250" s="1"/>
    </row>
    <row r="251" spans="2:12" hidden="1" x14ac:dyDescent="0.3">
      <c r="B251" s="244"/>
      <c r="C251" s="234"/>
      <c r="D251" s="234" t="s">
        <v>324</v>
      </c>
      <c r="E251" s="251"/>
      <c r="F251" s="251"/>
      <c r="G251" s="1"/>
      <c r="H251" s="1"/>
      <c r="I251" s="1"/>
      <c r="J251" s="1"/>
      <c r="K251" s="1"/>
      <c r="L251" s="1"/>
    </row>
    <row r="252" spans="2:12" x14ac:dyDescent="0.3">
      <c r="G252" s="1"/>
      <c r="H252" s="1"/>
      <c r="I252" s="1"/>
      <c r="J252" s="1"/>
      <c r="K252" s="1"/>
      <c r="L252" s="1"/>
    </row>
    <row r="253" spans="2:12" x14ac:dyDescent="0.3">
      <c r="G253" s="1"/>
      <c r="H253" s="1"/>
      <c r="I253" s="1"/>
      <c r="J253" s="1"/>
      <c r="K253" s="1"/>
      <c r="L253" s="1"/>
    </row>
    <row r="254" spans="2:12" x14ac:dyDescent="0.3">
      <c r="G254" s="1"/>
      <c r="H254" s="1"/>
      <c r="I254" s="1"/>
      <c r="J254" s="1"/>
      <c r="K254" s="1"/>
      <c r="L254" s="1"/>
    </row>
    <row r="255" spans="2:12" x14ac:dyDescent="0.3">
      <c r="G255" s="1"/>
      <c r="H255" s="1"/>
      <c r="I255" s="1"/>
      <c r="J255" s="1"/>
      <c r="K255" s="1"/>
      <c r="L255" s="1"/>
    </row>
    <row r="256" spans="2:12" x14ac:dyDescent="0.3">
      <c r="G256" s="1"/>
      <c r="H256" s="1"/>
      <c r="I256" s="1"/>
      <c r="J256" s="1"/>
      <c r="K256" s="1"/>
      <c r="L256" s="1"/>
    </row>
    <row r="257" spans="7:12" x14ac:dyDescent="0.3">
      <c r="G257" s="1"/>
      <c r="H257" s="1"/>
      <c r="I257" s="1"/>
      <c r="J257" s="1"/>
      <c r="K257" s="1"/>
      <c r="L257" s="1"/>
    </row>
    <row r="258" spans="7:12" x14ac:dyDescent="0.3">
      <c r="G258" s="1"/>
      <c r="H258" s="1"/>
      <c r="I258" s="1"/>
      <c r="J258" s="1"/>
      <c r="K258" s="1"/>
      <c r="L258" s="1"/>
    </row>
    <row r="259" spans="7:12" x14ac:dyDescent="0.3">
      <c r="G259" s="1"/>
      <c r="H259" s="1"/>
      <c r="I259" s="1"/>
      <c r="J259" s="1"/>
      <c r="K259" s="1"/>
      <c r="L259" s="1"/>
    </row>
    <row r="260" spans="7:12" x14ac:dyDescent="0.3">
      <c r="G260" s="1"/>
      <c r="H260" s="1"/>
      <c r="I260" s="1"/>
      <c r="J260" s="1"/>
      <c r="K260" s="1"/>
      <c r="L260" s="1"/>
    </row>
    <row r="261" spans="7:12" x14ac:dyDescent="0.3">
      <c r="G261" s="1"/>
      <c r="H261" s="1"/>
      <c r="I261" s="1"/>
      <c r="J261" s="1"/>
      <c r="K261" s="1"/>
      <c r="L261" s="1"/>
    </row>
    <row r="262" spans="7:12" x14ac:dyDescent="0.3">
      <c r="G262" s="1"/>
      <c r="H262" s="1"/>
      <c r="I262" s="1"/>
      <c r="J262" s="1"/>
      <c r="K262" s="1"/>
      <c r="L262" s="1"/>
    </row>
    <row r="263" spans="7:12" x14ac:dyDescent="0.3">
      <c r="G263" s="1"/>
      <c r="H263" s="1"/>
      <c r="I263" s="1"/>
      <c r="J263" s="1"/>
      <c r="K263" s="1"/>
      <c r="L263" s="1"/>
    </row>
    <row r="264" spans="7:12" x14ac:dyDescent="0.3">
      <c r="G264" s="1"/>
      <c r="H264" s="1"/>
      <c r="I264" s="1"/>
      <c r="J264" s="1"/>
      <c r="K264" s="1"/>
      <c r="L264" s="1"/>
    </row>
    <row r="265" spans="7:12" x14ac:dyDescent="0.3">
      <c r="G265" s="1"/>
      <c r="H265" s="1"/>
      <c r="I265" s="1"/>
      <c r="J265" s="1"/>
      <c r="K265" s="1"/>
      <c r="L265" s="1"/>
    </row>
    <row r="266" spans="7:12" x14ac:dyDescent="0.3">
      <c r="G266" s="1"/>
      <c r="H266" s="1"/>
      <c r="I266" s="1"/>
      <c r="J266" s="1"/>
      <c r="K266" s="1"/>
      <c r="L266" s="1"/>
    </row>
    <row r="267" spans="7:12" x14ac:dyDescent="0.3">
      <c r="G267" s="1"/>
      <c r="H267" s="1"/>
      <c r="I267" s="1"/>
      <c r="J267" s="1"/>
      <c r="K267" s="1"/>
      <c r="L267" s="1"/>
    </row>
    <row r="268" spans="7:12" x14ac:dyDescent="0.3">
      <c r="G268" s="1"/>
      <c r="H268" s="1"/>
      <c r="I268" s="1"/>
      <c r="J268" s="1"/>
      <c r="K268" s="1"/>
      <c r="L268" s="1"/>
    </row>
    <row r="269" spans="7:12" x14ac:dyDescent="0.3">
      <c r="G269" s="1"/>
      <c r="H269" s="1"/>
      <c r="I269" s="1"/>
      <c r="J269" s="1"/>
      <c r="K269" s="1"/>
      <c r="L269" s="1"/>
    </row>
    <row r="270" spans="7:12" x14ac:dyDescent="0.3">
      <c r="G270" s="1"/>
      <c r="H270" s="1"/>
      <c r="I270" s="1"/>
      <c r="J270" s="1"/>
      <c r="K270" s="1"/>
      <c r="L270" s="1"/>
    </row>
    <row r="271" spans="7:12" x14ac:dyDescent="0.3">
      <c r="G271" s="1"/>
      <c r="H271" s="1"/>
      <c r="I271" s="1"/>
      <c r="J271" s="1"/>
      <c r="K271" s="1"/>
      <c r="L271" s="1"/>
    </row>
    <row r="272" spans="7:12" x14ac:dyDescent="0.3">
      <c r="G272" s="1"/>
      <c r="H272" s="1"/>
      <c r="I272" s="1"/>
      <c r="J272" s="1"/>
      <c r="K272" s="1"/>
      <c r="L272" s="1"/>
    </row>
    <row r="273" spans="7:12" x14ac:dyDescent="0.3">
      <c r="G273" s="1"/>
      <c r="H273" s="1"/>
      <c r="I273" s="1"/>
      <c r="J273" s="1"/>
      <c r="K273" s="1"/>
      <c r="L273" s="1"/>
    </row>
    <row r="274" spans="7:12" x14ac:dyDescent="0.3">
      <c r="G274" s="1"/>
      <c r="H274" s="1"/>
      <c r="I274" s="1"/>
      <c r="J274" s="1"/>
      <c r="K274" s="1"/>
      <c r="L274" s="1"/>
    </row>
    <row r="275" spans="7:12" x14ac:dyDescent="0.3">
      <c r="G275" s="1"/>
      <c r="H275" s="1"/>
      <c r="I275" s="1"/>
      <c r="J275" s="1"/>
      <c r="K275" s="1"/>
      <c r="L275" s="1"/>
    </row>
    <row r="276" spans="7:12" x14ac:dyDescent="0.3">
      <c r="G276" s="1"/>
      <c r="H276" s="1"/>
      <c r="I276" s="1"/>
      <c r="J276" s="1"/>
      <c r="K276" s="1"/>
      <c r="L276" s="1"/>
    </row>
    <row r="277" spans="7:12" x14ac:dyDescent="0.3">
      <c r="G277" s="1"/>
      <c r="H277" s="1"/>
      <c r="I277" s="1"/>
      <c r="J277" s="1"/>
      <c r="K277" s="1"/>
      <c r="L277" s="1"/>
    </row>
    <row r="278" spans="7:12" x14ac:dyDescent="0.3">
      <c r="G278" s="1"/>
      <c r="H278" s="1"/>
      <c r="I278" s="1"/>
      <c r="J278" s="1"/>
      <c r="K278" s="1"/>
      <c r="L278" s="1"/>
    </row>
    <row r="279" spans="7:12" x14ac:dyDescent="0.3">
      <c r="G279" s="1"/>
      <c r="H279" s="1"/>
      <c r="I279" s="1"/>
      <c r="J279" s="1"/>
      <c r="K279" s="1"/>
      <c r="L279" s="1"/>
    </row>
    <row r="280" spans="7:12" x14ac:dyDescent="0.3">
      <c r="G280" s="1"/>
      <c r="H280" s="1"/>
      <c r="I280" s="1"/>
      <c r="J280" s="1"/>
      <c r="K280" s="1"/>
      <c r="L280" s="1"/>
    </row>
    <row r="281" spans="7:12" x14ac:dyDescent="0.3">
      <c r="G281" s="1"/>
      <c r="H281" s="1"/>
      <c r="I281" s="1"/>
      <c r="J281" s="1"/>
      <c r="K281" s="1"/>
      <c r="L281" s="1"/>
    </row>
    <row r="282" spans="7:12" x14ac:dyDescent="0.3">
      <c r="G282" s="1"/>
      <c r="H282" s="1"/>
      <c r="I282" s="1"/>
      <c r="J282" s="1"/>
      <c r="K282" s="1"/>
      <c r="L282" s="1"/>
    </row>
    <row r="283" spans="7:12" x14ac:dyDescent="0.3">
      <c r="G283" s="1"/>
      <c r="H283" s="1"/>
      <c r="I283" s="1"/>
      <c r="J283" s="1"/>
      <c r="K283" s="1"/>
      <c r="L283" s="1"/>
    </row>
    <row r="284" spans="7:12" x14ac:dyDescent="0.3">
      <c r="G284" s="1"/>
      <c r="H284" s="1"/>
      <c r="I284" s="1"/>
      <c r="J284" s="1"/>
      <c r="K284" s="1"/>
      <c r="L284" s="1"/>
    </row>
    <row r="285" spans="7:12" x14ac:dyDescent="0.3">
      <c r="G285" s="1"/>
      <c r="H285" s="1"/>
      <c r="I285" s="1"/>
      <c r="J285" s="1"/>
      <c r="K285" s="1"/>
      <c r="L285" s="1"/>
    </row>
    <row r="286" spans="7:12" x14ac:dyDescent="0.3">
      <c r="G286" s="1"/>
      <c r="H286" s="1"/>
      <c r="I286" s="1"/>
      <c r="J286" s="1"/>
      <c r="K286" s="1"/>
      <c r="L286" s="1"/>
    </row>
    <row r="287" spans="7:12" x14ac:dyDescent="0.3">
      <c r="G287" s="1"/>
      <c r="H287" s="1"/>
      <c r="I287" s="1"/>
      <c r="J287" s="1"/>
      <c r="K287" s="1"/>
      <c r="L287" s="1"/>
    </row>
    <row r="288" spans="7:12" x14ac:dyDescent="0.3">
      <c r="G288" s="1"/>
      <c r="H288" s="1"/>
      <c r="I288" s="1"/>
      <c r="J288" s="1"/>
      <c r="K288" s="1"/>
      <c r="L288" s="1"/>
    </row>
    <row r="289" spans="7:12" x14ac:dyDescent="0.3">
      <c r="G289" s="1"/>
      <c r="H289" s="1"/>
      <c r="I289" s="1"/>
      <c r="J289" s="1"/>
      <c r="K289" s="1"/>
      <c r="L289" s="1"/>
    </row>
  </sheetData>
  <sheetProtection algorithmName="SHA-512" hashValue="BZp30LvfKgCleIXqDIMqm60b3xUOUyHmYvLMWJvbI28+kOqvbhZAAQMH3dA0vSjBlx0lYmk+bRVT0Uv+e+Krzg==" saltValue="akcv0e4Sp2O4OIE3ngyZNw==" spinCount="100000" sheet="1" selectLockedCells="1"/>
  <mergeCells count="86">
    <mergeCell ref="B73:C73"/>
    <mergeCell ref="B57:F57"/>
    <mergeCell ref="D67:E67"/>
    <mergeCell ref="G29:L29"/>
    <mergeCell ref="G32:L32"/>
    <mergeCell ref="G33:L33"/>
    <mergeCell ref="G40:L40"/>
    <mergeCell ref="G41:L41"/>
    <mergeCell ref="G42:L42"/>
    <mergeCell ref="G43:L43"/>
    <mergeCell ref="G34:L34"/>
    <mergeCell ref="B29:C29"/>
    <mergeCell ref="B31:E31"/>
    <mergeCell ref="B32:E32"/>
    <mergeCell ref="D41:E41"/>
    <mergeCell ref="B46:B47"/>
    <mergeCell ref="G171:I174"/>
    <mergeCell ref="B74:C74"/>
    <mergeCell ref="B79:C79"/>
    <mergeCell ref="B78:C78"/>
    <mergeCell ref="B76:C76"/>
    <mergeCell ref="B75:C75"/>
    <mergeCell ref="H143:I145"/>
    <mergeCell ref="C92:G92"/>
    <mergeCell ref="B89:C89"/>
    <mergeCell ref="F89:J89"/>
    <mergeCell ref="A1:B2"/>
    <mergeCell ref="D5:F5"/>
    <mergeCell ref="G193:I193"/>
    <mergeCell ref="G192:I192"/>
    <mergeCell ref="B117:D117"/>
    <mergeCell ref="B118:D118"/>
    <mergeCell ref="B140:C140"/>
    <mergeCell ref="G175:J175"/>
    <mergeCell ref="G169:J169"/>
    <mergeCell ref="H141:K142"/>
    <mergeCell ref="B120:E120"/>
    <mergeCell ref="C9:H9"/>
    <mergeCell ref="I8:J8"/>
    <mergeCell ref="D14:F14"/>
    <mergeCell ref="D15:F15"/>
    <mergeCell ref="J4:L4"/>
    <mergeCell ref="H1:H2"/>
    <mergeCell ref="G44:L44"/>
    <mergeCell ref="G45:L45"/>
    <mergeCell ref="G46:L46"/>
    <mergeCell ref="G47:L47"/>
    <mergeCell ref="G30:L30"/>
    <mergeCell ref="G31:L31"/>
    <mergeCell ref="G35:L35"/>
    <mergeCell ref="G36:L36"/>
    <mergeCell ref="G37:L37"/>
    <mergeCell ref="G38:L38"/>
    <mergeCell ref="G39:L39"/>
    <mergeCell ref="C1:G2"/>
    <mergeCell ref="D19:F19"/>
    <mergeCell ref="D20:F20"/>
    <mergeCell ref="D18:F18"/>
    <mergeCell ref="B26:E26"/>
    <mergeCell ref="B27:C27"/>
    <mergeCell ref="J7:L7"/>
    <mergeCell ref="H16:J16"/>
    <mergeCell ref="C23:H23"/>
    <mergeCell ref="D17:F17"/>
    <mergeCell ref="H14:K14"/>
    <mergeCell ref="C21:F22"/>
    <mergeCell ref="G26:M26"/>
    <mergeCell ref="E10:H10"/>
    <mergeCell ref="C11:H12"/>
    <mergeCell ref="C10:D10"/>
    <mergeCell ref="B70:D71"/>
    <mergeCell ref="B55:F55"/>
    <mergeCell ref="B54:C54"/>
    <mergeCell ref="B67:C67"/>
    <mergeCell ref="E71:G71"/>
    <mergeCell ref="B69:C69"/>
    <mergeCell ref="B50:C50"/>
    <mergeCell ref="B51:C51"/>
    <mergeCell ref="B49:C49"/>
    <mergeCell ref="G53:L53"/>
    <mergeCell ref="G48:L48"/>
    <mergeCell ref="G49:L49"/>
    <mergeCell ref="G50:L50"/>
    <mergeCell ref="G51:L51"/>
    <mergeCell ref="G52:L52"/>
    <mergeCell ref="B52:C52"/>
  </mergeCells>
  <phoneticPr fontId="3" type="noConversion"/>
  <conditionalFormatting sqref="E98 E125 E131">
    <cfRule type="cellIs" dxfId="1" priority="4" stopIfTrue="1" operator="equal">
      <formula>0</formula>
    </cfRule>
  </conditionalFormatting>
  <conditionalFormatting sqref="E111">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1:D124 D82:D84 D134:D137 D127:D130" xr:uid="{00000000-0002-0000-0000-000000000000}">
      <formula1>0</formula1>
      <formula2>100000</formula2>
    </dataValidation>
    <dataValidation type="whole" allowBlank="1" showInputMessage="1" showErrorMessage="1" error="Numbers only, do not include letters please. If not applicable, leave blank." sqref="D115 D102 D87" xr:uid="{00000000-0002-0000-0000-000001000000}">
      <formula1>0</formula1>
      <formula2>100</formula2>
    </dataValidation>
    <dataValidation type="decimal" allowBlank="1" showInputMessage="1" showErrorMessage="1" error="Numbers only, do not include letters please. If not applicable, leave blank." sqref="D93:D97 D91 D104:D110" xr:uid="{00000000-0002-0000-0000-000002000000}">
      <formula1>0</formula1>
      <formula2>10000</formula2>
    </dataValidation>
    <dataValidation type="decimal" allowBlank="1" showInputMessage="1" showErrorMessage="1" error="Numbers only, do not include letters please. If not applicable, leave blank." sqref="D76:D77 D39:D40 D73:D74 D60:D66 D43:D54" xr:uid="{00000000-0002-0000-0000-000003000000}">
      <formula1>0</formula1>
      <formula2>1000000</formula2>
    </dataValidation>
    <dataValidation type="decimal" allowBlank="1" showInputMessage="1" showErrorMessage="1" errorTitle="text" error="Do not include letters please. If not applicable, leave blank." sqref="D33:D38 D29:D30" xr:uid="{00000000-0002-0000-0000-000004000000}">
      <formula1>0</formula1>
      <formula2>1000000</formula2>
    </dataValidation>
  </dataValidations>
  <hyperlinks>
    <hyperlink ref="B77:C77"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65</xdr:row>
                    <xdr:rowOff>133350</xdr:rowOff>
                  </from>
                  <to>
                    <xdr:col>4</xdr:col>
                    <xdr:colOff>1320800</xdr:colOff>
                    <xdr:row>67</xdr:row>
                    <xdr:rowOff>6350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1308100</xdr:colOff>
                    <xdr:row>88</xdr:row>
                    <xdr:rowOff>114300</xdr:rowOff>
                  </from>
                  <to>
                    <xdr:col>4</xdr:col>
                    <xdr:colOff>717550</xdr:colOff>
                    <xdr:row>88</xdr:row>
                    <xdr:rowOff>317500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115</xdr:row>
                    <xdr:rowOff>69850</xdr:rowOff>
                  </from>
                  <to>
                    <xdr:col>4</xdr:col>
                    <xdr:colOff>1143000</xdr:colOff>
                    <xdr:row>117</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116</xdr:row>
                    <xdr:rowOff>133350</xdr:rowOff>
                  </from>
                  <to>
                    <xdr:col>4</xdr:col>
                    <xdr:colOff>1143000</xdr:colOff>
                    <xdr:row>118</xdr:row>
                    <xdr:rowOff>19050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6350</xdr:colOff>
                    <xdr:row>47</xdr:row>
                    <xdr:rowOff>139700</xdr:rowOff>
                  </from>
                  <to>
                    <xdr:col>5</xdr:col>
                    <xdr:colOff>50800</xdr:colOff>
                    <xdr:row>48</xdr:row>
                    <xdr:rowOff>158750</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1231900</xdr:colOff>
                    <xdr:row>14</xdr:row>
                    <xdr:rowOff>12700</xdr:rowOff>
                  </from>
                  <to>
                    <xdr:col>9</xdr:col>
                    <xdr:colOff>1060450</xdr:colOff>
                    <xdr:row>15</xdr:row>
                    <xdr:rowOff>25400</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25400</xdr:colOff>
                    <xdr:row>68</xdr:row>
                    <xdr:rowOff>44450</xdr:rowOff>
                  </from>
                  <to>
                    <xdr:col>4</xdr:col>
                    <xdr:colOff>1308100</xdr:colOff>
                    <xdr:row>69</xdr:row>
                    <xdr:rowOff>95250</xdr:rowOff>
                  </to>
                </anchor>
              </controlPr>
            </control>
          </mc:Choice>
        </mc:AlternateContent>
        <mc:AlternateContent xmlns:mc="http://schemas.openxmlformats.org/markup-compatibility/2006">
          <mc:Choice Requires="x14">
            <control shapeId="1238" r:id="rId14" name="Drop Down 214">
              <controlPr defaultSize="0" autoLine="0" autoPict="0">
                <anchor moveWithCells="1">
                  <from>
                    <xdr:col>2</xdr:col>
                    <xdr:colOff>1314450</xdr:colOff>
                    <xdr:row>76</xdr:row>
                    <xdr:rowOff>152400</xdr:rowOff>
                  </from>
                  <to>
                    <xdr:col>5</xdr:col>
                    <xdr:colOff>6350</xdr:colOff>
                    <xdr:row>77</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2.5" x14ac:dyDescent="0.25"/>
  <cols>
    <col min="1" max="1" width="69.7265625" customWidth="1"/>
  </cols>
  <sheetData>
    <row r="1" spans="1:6" ht="13" x14ac:dyDescent="0.3">
      <c r="A1" s="3" t="s">
        <v>265</v>
      </c>
      <c r="B1" s="157"/>
      <c r="C1" s="157"/>
      <c r="D1" s="157"/>
      <c r="E1" s="157"/>
      <c r="F1" s="158"/>
    </row>
    <row r="2" spans="1:6" ht="100" x14ac:dyDescent="0.25">
      <c r="A2" s="34" t="s">
        <v>266</v>
      </c>
    </row>
    <row r="3" spans="1:6" ht="63.5" x14ac:dyDescent="0.3">
      <c r="A3" s="159" t="s">
        <v>268</v>
      </c>
    </row>
    <row r="4" spans="1:6" ht="23" x14ac:dyDescent="0.25">
      <c r="A4" s="160" t="s">
        <v>267</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19"/>
  <sheetViews>
    <sheetView topLeftCell="BZ1" workbookViewId="0">
      <selection activeCell="BY1" sqref="A1:BY1048576"/>
    </sheetView>
  </sheetViews>
  <sheetFormatPr defaultRowHeight="12.5" x14ac:dyDescent="0.25"/>
  <cols>
    <col min="1" max="57" width="9.1796875" hidden="1" customWidth="1"/>
    <col min="58" max="59" width="11" hidden="1" customWidth="1"/>
    <col min="60" max="73" width="9.1796875" hidden="1" customWidth="1"/>
    <col min="74" max="74" width="12.26953125" hidden="1" customWidth="1"/>
    <col min="75" max="77" width="9.1796875" hidden="1" customWidth="1"/>
    <col min="78" max="78" width="8.7265625" customWidth="1"/>
  </cols>
  <sheetData>
    <row r="1" spans="1:78" ht="13" x14ac:dyDescent="0.3">
      <c r="A1" t="s">
        <v>53</v>
      </c>
      <c r="B1" t="s">
        <v>54</v>
      </c>
      <c r="C1" t="s">
        <v>55</v>
      </c>
      <c r="D1" t="s">
        <v>56</v>
      </c>
      <c r="E1" t="s">
        <v>58</v>
      </c>
      <c r="F1" t="s">
        <v>57</v>
      </c>
      <c r="G1" t="s">
        <v>86</v>
      </c>
      <c r="H1" t="s">
        <v>61</v>
      </c>
      <c r="I1" t="s">
        <v>62</v>
      </c>
      <c r="J1" t="s">
        <v>63</v>
      </c>
      <c r="K1" s="51" t="s">
        <v>64</v>
      </c>
      <c r="L1" s="51" t="s">
        <v>65</v>
      </c>
      <c r="M1" t="s">
        <v>66</v>
      </c>
      <c r="N1" t="s">
        <v>5</v>
      </c>
      <c r="O1" t="s">
        <v>6</v>
      </c>
      <c r="P1" t="s">
        <v>8</v>
      </c>
      <c r="Q1" t="s">
        <v>7</v>
      </c>
      <c r="R1" s="18" t="s">
        <v>67</v>
      </c>
      <c r="S1" t="s">
        <v>128</v>
      </c>
      <c r="T1" s="18" t="s">
        <v>150</v>
      </c>
      <c r="U1" t="s">
        <v>129</v>
      </c>
      <c r="V1" t="s">
        <v>130</v>
      </c>
      <c r="W1" t="s">
        <v>131</v>
      </c>
      <c r="X1" t="s">
        <v>132</v>
      </c>
      <c r="Y1" t="s">
        <v>68</v>
      </c>
      <c r="Z1" t="s">
        <v>69</v>
      </c>
      <c r="AA1" t="s">
        <v>10</v>
      </c>
      <c r="AB1" t="s">
        <v>70</v>
      </c>
      <c r="AC1" t="s">
        <v>30</v>
      </c>
      <c r="AD1" t="s">
        <v>27</v>
      </c>
      <c r="AE1" t="s">
        <v>102</v>
      </c>
      <c r="AF1" t="s">
        <v>99</v>
      </c>
      <c r="AG1" s="51" t="s">
        <v>342</v>
      </c>
      <c r="AH1" t="s">
        <v>73</v>
      </c>
      <c r="AI1" t="s">
        <v>72</v>
      </c>
      <c r="AJ1" t="s">
        <v>71</v>
      </c>
      <c r="AK1" t="s">
        <v>74</v>
      </c>
      <c r="AL1" s="51" t="s">
        <v>75</v>
      </c>
      <c r="AM1" t="s">
        <v>80</v>
      </c>
      <c r="AN1" t="s">
        <v>81</v>
      </c>
      <c r="AO1" t="s">
        <v>82</v>
      </c>
      <c r="AP1" t="s">
        <v>83</v>
      </c>
      <c r="AQ1" t="s">
        <v>76</v>
      </c>
      <c r="AR1" t="s">
        <v>77</v>
      </c>
      <c r="AS1" t="s">
        <v>78</v>
      </c>
      <c r="AT1" t="s">
        <v>79</v>
      </c>
      <c r="AU1" s="51" t="s">
        <v>17</v>
      </c>
      <c r="AV1" t="s">
        <v>23</v>
      </c>
      <c r="AW1" t="s">
        <v>24</v>
      </c>
      <c r="AX1" t="s">
        <v>84</v>
      </c>
      <c r="AY1" t="s">
        <v>85</v>
      </c>
      <c r="AZ1" t="s">
        <v>103</v>
      </c>
      <c r="BA1" s="51" t="s">
        <v>291</v>
      </c>
      <c r="BB1" s="18" t="s">
        <v>145</v>
      </c>
      <c r="BC1" s="18" t="s">
        <v>146</v>
      </c>
      <c r="BD1" s="51" t="s">
        <v>329</v>
      </c>
      <c r="BE1" s="18" t="s">
        <v>241</v>
      </c>
      <c r="BF1" s="18" t="s">
        <v>224</v>
      </c>
      <c r="BG1" s="18" t="s">
        <v>227</v>
      </c>
      <c r="BH1" s="18" t="s">
        <v>228</v>
      </c>
      <c r="BI1" s="18" t="s">
        <v>209</v>
      </c>
      <c r="BJ1" s="18" t="s">
        <v>9</v>
      </c>
      <c r="BK1" s="18" t="s">
        <v>210</v>
      </c>
      <c r="BL1" s="18" t="s">
        <v>229</v>
      </c>
      <c r="BM1" s="18" t="s">
        <v>198</v>
      </c>
      <c r="BN1" s="18" t="s">
        <v>199</v>
      </c>
      <c r="BO1" s="18" t="s">
        <v>211</v>
      </c>
      <c r="BP1" s="18" t="s">
        <v>212</v>
      </c>
      <c r="BQ1" s="18" t="s">
        <v>213</v>
      </c>
      <c r="BR1" s="18" t="s">
        <v>214</v>
      </c>
      <c r="BS1" s="18" t="s">
        <v>215</v>
      </c>
      <c r="BT1" s="18" t="s">
        <v>223</v>
      </c>
      <c r="BU1" s="18" t="s">
        <v>270</v>
      </c>
      <c r="BV1" s="18" t="s">
        <v>277</v>
      </c>
      <c r="BW1" s="45" t="s">
        <v>59</v>
      </c>
      <c r="BX1" s="45" t="s">
        <v>60</v>
      </c>
      <c r="BZ1" s="51" t="s">
        <v>296</v>
      </c>
    </row>
    <row r="2" spans="1:78" x14ac:dyDescent="0.25">
      <c r="A2" s="13" t="str">
        <f>IF(OR(Application!D29="",Application!D165=FALSE),"donotimport",ROUND(Application!D29,2))</f>
        <v>donotimport</v>
      </c>
      <c r="B2" s="13" t="str">
        <f>IF(Application!$D33="","donotimport",ROUND(Application!$D33,2))</f>
        <v>donotimport</v>
      </c>
      <c r="C2" s="13" t="str">
        <f>IF(Application!$D34="","donotimport",ROUND(Application!$D34,2))</f>
        <v>donotimport</v>
      </c>
      <c r="D2" s="13" t="str">
        <f>IF(Application!$D35="","donotimport",ROUND(Application!$D35,2))</f>
        <v>donotimport</v>
      </c>
      <c r="E2" s="13" t="str">
        <f>IF(Application!$D36="","donotimport",ROUND(Application!$D36,2))</f>
        <v>donotimport</v>
      </c>
      <c r="F2" s="13" t="str">
        <f>IF(Application!$D37="","donotimport",ROUND(Application!$D37,2))</f>
        <v>donotimport</v>
      </c>
      <c r="G2" s="52" t="str">
        <f>IF(Application!$D38="","donotimport",ROUND(Application!$D38,0))</f>
        <v>donotimport</v>
      </c>
      <c r="H2" s="52" t="str">
        <f>IF(Application!$D39="","donotimport",ROUND(Application!$D39,0))</f>
        <v>donotimport</v>
      </c>
      <c r="I2" s="13" t="str">
        <f>IF(Application!$D44="","donotimport",ROUND(Application!$D44,2))</f>
        <v>donotimport</v>
      </c>
      <c r="J2" s="13" t="str">
        <f>IF(Application!$D45="","donotimport",ROUND(Application!$D45,2))</f>
        <v>donotimport</v>
      </c>
      <c r="K2" s="13" t="str">
        <f>IF(Application!$D46="","donotimport",ROUND(Application!$D46,2))</f>
        <v>donotimport</v>
      </c>
      <c r="L2" s="13" t="str">
        <f>IF(Application!$D47="","donotimport",ROUND(Application!$D47,2))</f>
        <v>donotimport</v>
      </c>
      <c r="M2" s="52" t="str">
        <f>IF(Application!$D40="","donotimport",ROUND(Application!$D40,0))</f>
        <v>donotimport</v>
      </c>
      <c r="N2" s="13" t="str">
        <f>IF(Application!$D60="","donotimport",ROUND(Application!$D60,2))</f>
        <v>donotimport</v>
      </c>
      <c r="O2" s="13" t="str">
        <f>IF(Application!$D61="","donotimport",ROUND(Application!$D61,2))</f>
        <v>donotimport</v>
      </c>
      <c r="P2" s="13" t="str">
        <f>IF(Application!$D62="","donotimport",ROUND(Application!$D62,2))</f>
        <v>donotimport</v>
      </c>
      <c r="Q2" s="13" t="str">
        <f>IF(Application!$D63="","donotimport",ROUND(Application!$D63,2))</f>
        <v>donotimport</v>
      </c>
      <c r="R2" s="13" t="str">
        <f>IF(Application!$D65="","donotimport",ROUND(Application!$D65,2))</f>
        <v>donotimport</v>
      </c>
      <c r="S2" s="52" t="str">
        <f>IF(Application!$D73="","donotimport",ROUND(Application!$D73,0))</f>
        <v>donotimport</v>
      </c>
      <c r="T2" s="52" t="str">
        <f>IF(Application!$D75="","donotimport",ROUND(Inputs!E7,0))</f>
        <v>donotimport</v>
      </c>
      <c r="U2" s="52" t="str">
        <f>IF(Application!$D74="","donotimport",ROUND(Application!$D74,0))</f>
        <v>donotimport</v>
      </c>
      <c r="V2" s="52" t="str">
        <f>IF(Application!$D76="","donotimport",ROUND(Application!$D76,0))</f>
        <v>donotimport</v>
      </c>
      <c r="W2" s="52" t="str">
        <f>IF(Application!$D77="","donotimport",ROUND(Application!$D77,0))</f>
        <v>donotimport</v>
      </c>
      <c r="X2" s="52" t="str">
        <f>IF(Application!$C199=1,"donotimport",ROUND(Application!$C199-2,0))</f>
        <v>donotimport</v>
      </c>
      <c r="Y2" s="13" t="str">
        <f>IF(Application!$D91="","donotimport",ROUND(Application!$D91,2))</f>
        <v>donotimport</v>
      </c>
      <c r="Z2" s="13" t="str">
        <f>IF(Application!$D93="","donotimport",ROUND(Application!$D93,2))</f>
        <v>donotimport</v>
      </c>
      <c r="AA2" s="13" t="str">
        <f>IF(Application!$D94="","donotimport",ROUND(Application!$D94,2))</f>
        <v>donotimport</v>
      </c>
      <c r="AB2" s="13" t="str">
        <f>IF(Application!$D97="","donotimport",ROUND(Application!$D97,2))</f>
        <v>donotimport</v>
      </c>
      <c r="AC2" s="13" t="str">
        <f>IF(Application!$D96="","donotimport",ROUND(Application!$D96,2))</f>
        <v>donotimport</v>
      </c>
      <c r="AD2" s="13" t="str">
        <f>IF(Application!$D95="","donotimport",ROUND(Application!$D95,2))</f>
        <v>donotimport</v>
      </c>
      <c r="AE2" s="13" t="str">
        <f>IF(Application!$D95="","donotimport",ROUND(Application!$D95,2))</f>
        <v>donotimport</v>
      </c>
      <c r="AF2" s="52" t="str">
        <f>IF(Application!C185=1,"donotimport",Inputs!I2)</f>
        <v>donotimport</v>
      </c>
      <c r="AG2" s="52" t="str">
        <f>IF(Application!D87="","donotimport",Application!D87)</f>
        <v>donotimport</v>
      </c>
      <c r="AH2" s="13" t="str">
        <f>IF(Application!$D82="","donotimport",ROUND(Application!$D82,2))</f>
        <v>donotimport</v>
      </c>
      <c r="AI2" s="13" t="str">
        <f>IF(Application!$D83="","donotimport",ROUND(Application!$D83,2))</f>
        <v>donotimport</v>
      </c>
      <c r="AJ2" s="13" t="str">
        <f>IF(Application!$D84="","donotimport",ROUND(Application!$D84,2))</f>
        <v>donotimport</v>
      </c>
      <c r="AK2" s="52" t="str">
        <f>IF(Application!$D115="","donotimport",Application!D115)</f>
        <v>donotimport</v>
      </c>
      <c r="AL2" s="53" t="str">
        <f>IF(Application!$C176=1,"donotimport",Application!$C176-2)</f>
        <v>donotimport</v>
      </c>
      <c r="AM2" s="13" t="str">
        <f>IF(Application!$D121="","donotimport",ROUND(Application!$D121,2))</f>
        <v>donotimport</v>
      </c>
      <c r="AN2" s="13" t="str">
        <f>IF(Application!$D122="","donotimport",ROUND(Application!$D122,2))</f>
        <v>donotimport</v>
      </c>
      <c r="AO2" s="13" t="str">
        <f>IF(Application!$D124="","donotimport",ROUND(Application!$D124,2))</f>
        <v>donotimport</v>
      </c>
      <c r="AP2" s="13" t="str">
        <f>IF(Application!$D123="","donotimport",ROUND(Application!$D123,2))</f>
        <v>donotimport</v>
      </c>
      <c r="AQ2" s="13" t="str">
        <f>IF(Application!$D127="","donotimport",ROUND(Application!$D127,2))</f>
        <v>donotimport</v>
      </c>
      <c r="AR2" s="13" t="str">
        <f>IF(Application!$D128="","donotimport",ROUND(Application!$D128,2))</f>
        <v>donotimport</v>
      </c>
      <c r="AS2" s="13" t="str">
        <f>IF(Application!$D129="","donotimport",ROUND(Application!$D129,2))</f>
        <v>donotimport</v>
      </c>
      <c r="AT2" s="13" t="str">
        <f>IF(Application!$D130="","donotimport",ROUND(Application!$D130,2))</f>
        <v>donotimport</v>
      </c>
      <c r="AU2" s="13" t="str">
        <f>IF(Inputs!B3=0,"donotimport",ROUND(Inputs!B3,2))</f>
        <v>donotimport</v>
      </c>
      <c r="AV2" s="13" t="str">
        <f>IF(Application!$D134="","donotimport",ROUND(Application!$D134,2))</f>
        <v>donotimport</v>
      </c>
      <c r="AW2" s="13" t="str">
        <f>IF(Application!$D135="","donotimport",ROUND(Application!$D135,2))</f>
        <v>donotimport</v>
      </c>
      <c r="AX2" s="13" t="str">
        <f>IF(Application!$D136="","donotimport",ROUND(Application!$D136,2))</f>
        <v>donotimport</v>
      </c>
      <c r="AY2" s="13" t="str">
        <f>IF(Application!$D137="","donotimport",ROUND(Application!$D137,2))</f>
        <v>donotimport</v>
      </c>
      <c r="AZ2" s="13" t="str">
        <f>IF(Application!$D99="","donotimport",ROUND(Application!$D99,2))</f>
        <v>donotimport</v>
      </c>
      <c r="BA2" s="13" t="str">
        <f>IF(Application!$D112="","donotimport",ROUND(Application!$D112,2))</f>
        <v>donotimport</v>
      </c>
      <c r="BB2" s="13" t="str">
        <f>IF(Application!$D43="","donotimport",ROUND(Application!$D43,0))</f>
        <v>donotimport</v>
      </c>
      <c r="BC2" s="13" t="str">
        <f>IF(Application!$D76="","donotimport",ROUND(Application!$D76,0))</f>
        <v>donotimport</v>
      </c>
      <c r="BD2" s="53" t="str">
        <f>IF(Application!$C248=1,"donotimport",Application!$C248-2)</f>
        <v>donotimport</v>
      </c>
      <c r="BE2" s="52" t="str">
        <f>IF(Application!C238=1,"donotimport",ROUND(Application!C238-2,0))</f>
        <v>donotimport</v>
      </c>
      <c r="BF2" s="52" t="str">
        <f>IF(Application!$D50="","donotimport",ROUND(Application!$D50,0))</f>
        <v>donotimport</v>
      </c>
      <c r="BG2" s="148" t="str">
        <f>IF(Application!$D51="","donotimport",ROUND(Application!$D51,1))</f>
        <v>donotimport</v>
      </c>
      <c r="BH2" s="148" t="str">
        <f>IF(Application!$D52="","donotimport",ROUND(Application!$D52,1))</f>
        <v>donotimport</v>
      </c>
      <c r="BI2" s="52" t="str">
        <f>IF(Application!C243=1,"donotimport",ROUND(Application!C243-2,0))</f>
        <v>donotimport</v>
      </c>
      <c r="BJ2" s="13" t="str">
        <f>IF(Application!$D64="","donotimport",ROUND(Application!$D64,2))</f>
        <v>donotimport</v>
      </c>
      <c r="BK2" s="52" t="str">
        <f>IF(Application!C228=1,"donotimport",ROUND(Application!C228-2,0))</f>
        <v>donotimport</v>
      </c>
      <c r="BL2" s="52" t="str">
        <f>IF(Application!$D102="","donotimport",Application!$D102)</f>
        <v>donotimport</v>
      </c>
      <c r="BM2" s="13" t="str">
        <f>IF(Application!$D104="","donotimport",ROUND(Application!$D104,2))</f>
        <v>donotimport</v>
      </c>
      <c r="BN2" s="13" t="str">
        <f>IF(Application!$D105="","donotimport",ROUND(Application!$D105,2))</f>
        <v>donotimport</v>
      </c>
      <c r="BO2" s="13" t="str">
        <f>IF(Application!$D106="","donotimport",ROUND(Application!$D106,2))</f>
        <v>donotimport</v>
      </c>
      <c r="BP2" s="13" t="str">
        <f>IF(Application!$D107="","donotimport",ROUND(Application!$D107,2))</f>
        <v>donotimport</v>
      </c>
      <c r="BQ2" s="13" t="str">
        <f>IF(Application!$D108="","donotimport",ROUND(Application!$D108,2))</f>
        <v>donotimport</v>
      </c>
      <c r="BR2" s="13" t="str">
        <f>IF(Application!$D109="","donotimport",ROUND(Application!$D109,2))</f>
        <v>donotimport</v>
      </c>
      <c r="BS2" s="13" t="str">
        <f>IF(Application!$D110="","donotimport",ROUND(Application!$D110,2))</f>
        <v>donotimport</v>
      </c>
      <c r="BT2" s="52" t="str">
        <f>IF(Application!C225=2,"donotimport",99)</f>
        <v>donotimport</v>
      </c>
      <c r="BU2" s="183" t="s">
        <v>295</v>
      </c>
      <c r="BV2" s="53" t="s">
        <v>295</v>
      </c>
    </row>
    <row r="4" spans="1:78"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78" x14ac:dyDescent="0.25">
      <c r="R5" s="18" t="s">
        <v>175</v>
      </c>
      <c r="S5" t="s">
        <v>123</v>
      </c>
      <c r="T5" s="18" t="s">
        <v>151</v>
      </c>
      <c r="U5" t="s">
        <v>124</v>
      </c>
      <c r="V5" t="s">
        <v>125</v>
      </c>
      <c r="W5" t="s">
        <v>126</v>
      </c>
      <c r="X5" t="s">
        <v>127</v>
      </c>
    </row>
    <row r="6" spans="1:78" x14ac:dyDescent="0.25">
      <c r="R6" s="151"/>
      <c r="T6" s="18" t="s">
        <v>152</v>
      </c>
      <c r="AB6" t="s">
        <v>11</v>
      </c>
      <c r="AF6" s="205" t="s">
        <v>343</v>
      </c>
      <c r="AG6" s="205" t="s">
        <v>231</v>
      </c>
      <c r="AK6" s="18" t="s">
        <v>160</v>
      </c>
      <c r="BA6" s="51" t="s">
        <v>216</v>
      </c>
      <c r="BB6" s="18" t="s">
        <v>147</v>
      </c>
      <c r="BC6" s="18" t="s">
        <v>147</v>
      </c>
      <c r="BD6" s="18"/>
      <c r="BE6" s="18" t="s">
        <v>239</v>
      </c>
      <c r="BF6" s="18" t="s">
        <v>232</v>
      </c>
      <c r="BG6" s="18" t="s">
        <v>225</v>
      </c>
      <c r="BH6" s="18" t="s">
        <v>226</v>
      </c>
      <c r="BI6" s="18" t="s">
        <v>244</v>
      </c>
      <c r="BJ6" s="103" t="s">
        <v>216</v>
      </c>
      <c r="BK6" s="103" t="s">
        <v>216</v>
      </c>
      <c r="BL6" s="103" t="s">
        <v>216</v>
      </c>
      <c r="BM6" s="103" t="s">
        <v>216</v>
      </c>
      <c r="BN6" s="103" t="s">
        <v>216</v>
      </c>
      <c r="BO6" s="103" t="s">
        <v>216</v>
      </c>
      <c r="BP6" s="103" t="s">
        <v>216</v>
      </c>
      <c r="BQ6" s="103" t="s">
        <v>216</v>
      </c>
      <c r="BR6" s="103" t="s">
        <v>216</v>
      </c>
      <c r="BS6" s="103" t="s">
        <v>216</v>
      </c>
      <c r="BT6" s="18" t="s">
        <v>222</v>
      </c>
      <c r="BU6" s="18" t="s">
        <v>278</v>
      </c>
      <c r="BV6" s="18" t="s">
        <v>280</v>
      </c>
    </row>
    <row r="7" spans="1:78" x14ac:dyDescent="0.25">
      <c r="R7" s="151"/>
      <c r="AF7" s="205">
        <v>2024</v>
      </c>
      <c r="AG7" s="205">
        <v>2024</v>
      </c>
      <c r="AK7" s="18" t="s">
        <v>161</v>
      </c>
      <c r="AZ7" s="51" t="s">
        <v>292</v>
      </c>
      <c r="BA7" s="51" t="s">
        <v>292</v>
      </c>
      <c r="BE7" s="18" t="s">
        <v>240</v>
      </c>
      <c r="BI7" s="18"/>
      <c r="BJ7" s="18" t="s">
        <v>255</v>
      </c>
      <c r="BL7" s="18" t="s">
        <v>168</v>
      </c>
      <c r="BU7" s="18" t="s">
        <v>279</v>
      </c>
      <c r="BV7" s="18" t="s">
        <v>281</v>
      </c>
    </row>
    <row r="8" spans="1:78" x14ac:dyDescent="0.25">
      <c r="N8" s="51" t="s">
        <v>330</v>
      </c>
      <c r="O8" s="51" t="s">
        <v>330</v>
      </c>
      <c r="R8" s="151" t="s">
        <v>246</v>
      </c>
      <c r="AK8" s="18" t="s">
        <v>162</v>
      </c>
      <c r="AZ8" s="51" t="s">
        <v>293</v>
      </c>
      <c r="BA8" s="51" t="s">
        <v>293</v>
      </c>
    </row>
    <row r="9" spans="1:78" x14ac:dyDescent="0.25">
      <c r="N9" s="231">
        <v>44743</v>
      </c>
      <c r="O9" s="231">
        <v>44743</v>
      </c>
      <c r="R9" s="151">
        <v>2021</v>
      </c>
      <c r="AK9" s="18" t="s">
        <v>163</v>
      </c>
      <c r="BC9" s="51" t="s">
        <v>330</v>
      </c>
      <c r="BD9" s="51" t="s">
        <v>231</v>
      </c>
      <c r="BE9" s="22" t="s">
        <v>230</v>
      </c>
      <c r="BF9" s="22" t="s">
        <v>230</v>
      </c>
      <c r="BG9" s="22" t="s">
        <v>230</v>
      </c>
      <c r="BH9" s="22" t="s">
        <v>230</v>
      </c>
      <c r="BI9" s="22" t="s">
        <v>230</v>
      </c>
      <c r="BT9" s="22" t="s">
        <v>230</v>
      </c>
      <c r="BV9" s="22"/>
    </row>
    <row r="10" spans="1:78" x14ac:dyDescent="0.25">
      <c r="R10" s="151"/>
      <c r="BC10" s="231">
        <v>44743</v>
      </c>
      <c r="BD10" s="231">
        <v>44743</v>
      </c>
      <c r="BE10" s="22" t="s">
        <v>231</v>
      </c>
      <c r="BF10" s="22" t="s">
        <v>231</v>
      </c>
      <c r="BG10" s="22" t="s">
        <v>231</v>
      </c>
      <c r="BH10" s="22" t="s">
        <v>231</v>
      </c>
      <c r="BI10" s="22" t="s">
        <v>231</v>
      </c>
      <c r="BT10" s="22" t="s">
        <v>231</v>
      </c>
      <c r="BV10" s="22"/>
    </row>
    <row r="11" spans="1:78" x14ac:dyDescent="0.25">
      <c r="BE11" s="145">
        <v>2021</v>
      </c>
      <c r="BF11" s="145">
        <v>2021</v>
      </c>
      <c r="BG11" s="145">
        <v>2021</v>
      </c>
      <c r="BH11" s="145">
        <v>2021</v>
      </c>
      <c r="BI11" s="145">
        <v>2021</v>
      </c>
      <c r="BT11" s="145">
        <v>2021</v>
      </c>
      <c r="BV11" s="145"/>
    </row>
    <row r="13" spans="1:78" x14ac:dyDescent="0.25">
      <c r="BT13" s="18" t="s">
        <v>248</v>
      </c>
    </row>
    <row r="14" spans="1:78" x14ac:dyDescent="0.25">
      <c r="BT14" s="22" t="s">
        <v>249</v>
      </c>
    </row>
    <row r="15" spans="1:78" x14ac:dyDescent="0.25">
      <c r="BT15" s="22" t="s">
        <v>250</v>
      </c>
    </row>
    <row r="16" spans="1:78" x14ac:dyDescent="0.25">
      <c r="BT16" s="22" t="s">
        <v>251</v>
      </c>
    </row>
    <row r="17" spans="72:72" x14ac:dyDescent="0.25">
      <c r="BT17" s="22" t="s">
        <v>252</v>
      </c>
    </row>
    <row r="18" spans="72:72" x14ac:dyDescent="0.25">
      <c r="BT18" s="22" t="s">
        <v>253</v>
      </c>
    </row>
    <row r="19" spans="72:72" x14ac:dyDescent="0.25">
      <c r="BT19" s="22" t="s">
        <v>254</v>
      </c>
    </row>
  </sheetData>
  <sheetProtection algorithmName="SHA-512" hashValue="cpVYwCmjV+oPY4v5OyRt0TV1VhpqGwR1JdMtoi3tPPsPyVe2Rk9HEWWjczYXcvzF5YbrpNaGnBrJTjc7BSTw7w==" saltValue="vixBN03dDFw6LI7UaF/Xwg=="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2"/>
  <sheetViews>
    <sheetView topLeftCell="K1" workbookViewId="0">
      <selection activeCell="J1" sqref="A1:J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10" width="8.7265625" hidden="1" customWidth="1"/>
    <col min="11" max="13" width="8.7265625" customWidth="1"/>
  </cols>
  <sheetData>
    <row r="1" spans="1:10" x14ac:dyDescent="0.25">
      <c r="B1" s="50">
        <v>16</v>
      </c>
      <c r="E1" s="85" t="s">
        <v>150</v>
      </c>
      <c r="I1" s="51" t="s">
        <v>99</v>
      </c>
      <c r="J1" s="51" t="s">
        <v>342</v>
      </c>
    </row>
    <row r="2" spans="1:10" x14ac:dyDescent="0.25">
      <c r="B2" s="50" t="s">
        <v>17</v>
      </c>
      <c r="E2" s="50">
        <f>E7</f>
        <v>0</v>
      </c>
      <c r="I2" t="str">
        <f>IF(Application!C185=1,"",(Application!C185-2))</f>
        <v/>
      </c>
      <c r="J2" t="str">
        <f>IF(Application!D87="","",Application!D87)</f>
        <v/>
      </c>
    </row>
    <row r="3" spans="1:10" x14ac:dyDescent="0.25">
      <c r="B3" s="49">
        <f>B20</f>
        <v>0</v>
      </c>
      <c r="I3" s="18"/>
    </row>
    <row r="4" spans="1:10" x14ac:dyDescent="0.25">
      <c r="B4" s="48"/>
      <c r="J4" s="51"/>
    </row>
    <row r="5" spans="1:10" x14ac:dyDescent="0.25">
      <c r="B5" s="48"/>
      <c r="I5" s="103"/>
      <c r="J5" s="103"/>
    </row>
    <row r="6" spans="1:10" x14ac:dyDescent="0.25">
      <c r="B6" s="48"/>
    </row>
    <row r="7" spans="1:10" x14ac:dyDescent="0.25">
      <c r="A7" s="46" t="s">
        <v>1</v>
      </c>
      <c r="B7" s="48"/>
      <c r="D7" s="18" t="s">
        <v>153</v>
      </c>
      <c r="E7" s="50">
        <f>IF(OR(Application!D75="Y",Application!D75="Yes"),1,0)</f>
        <v>0</v>
      </c>
      <c r="F7" s="18" t="s">
        <v>154</v>
      </c>
    </row>
    <row r="8" spans="1:10" x14ac:dyDescent="0.25">
      <c r="A8" s="46" t="s">
        <v>0</v>
      </c>
      <c r="B8" s="48" t="b">
        <f>AND(Application!D121&gt;0,Application!D122&gt;0,Application!D123&gt;0,Application!D124&gt;0)</f>
        <v>0</v>
      </c>
    </row>
    <row r="9" spans="1:10" x14ac:dyDescent="0.25">
      <c r="A9" s="46" t="s">
        <v>256</v>
      </c>
      <c r="B9" s="49">
        <f>Application!E125</f>
        <v>0</v>
      </c>
    </row>
    <row r="10" spans="1:10" x14ac:dyDescent="0.25">
      <c r="A10" s="46" t="s">
        <v>257</v>
      </c>
      <c r="B10" s="49"/>
    </row>
    <row r="11" spans="1:10" x14ac:dyDescent="0.25">
      <c r="A11" s="47"/>
      <c r="B11" s="48"/>
    </row>
    <row r="12" spans="1:10" x14ac:dyDescent="0.25">
      <c r="A12" s="46" t="s">
        <v>2</v>
      </c>
      <c r="B12" s="48"/>
    </row>
    <row r="13" spans="1:10" x14ac:dyDescent="0.25">
      <c r="A13" s="46" t="s">
        <v>0</v>
      </c>
      <c r="B13" s="48" t="b">
        <f>AND(Application!D127&gt;0,Application!D128&gt;0,Application!D129&gt;0,Application!D130&gt;0)</f>
        <v>0</v>
      </c>
    </row>
    <row r="14" spans="1:10" x14ac:dyDescent="0.25">
      <c r="A14" s="46" t="s">
        <v>256</v>
      </c>
      <c r="B14" s="49">
        <f>Application!E131</f>
        <v>0</v>
      </c>
    </row>
    <row r="15" spans="1:10" x14ac:dyDescent="0.25">
      <c r="A15" s="46" t="s">
        <v>257</v>
      </c>
      <c r="B15" s="49"/>
    </row>
    <row r="16" spans="1:10" x14ac:dyDescent="0.25">
      <c r="A16" s="47"/>
      <c r="B16" s="48"/>
    </row>
    <row r="17" spans="1:2" x14ac:dyDescent="0.25">
      <c r="A17" s="46" t="s">
        <v>258</v>
      </c>
      <c r="B17" s="48">
        <f>IF(B8=TRUE,B9,B10)</f>
        <v>0</v>
      </c>
    </row>
    <row r="18" spans="1:2" x14ac:dyDescent="0.25">
      <c r="A18" s="46" t="s">
        <v>259</v>
      </c>
      <c r="B18" s="48">
        <f>IF(B13=TRUE,B14,B15)</f>
        <v>0</v>
      </c>
    </row>
    <row r="19" spans="1:2" x14ac:dyDescent="0.25">
      <c r="A19" s="46"/>
      <c r="B19" s="48"/>
    </row>
    <row r="20" spans="1:2" x14ac:dyDescent="0.25">
      <c r="A20" s="46" t="s">
        <v>260</v>
      </c>
      <c r="B20" s="48">
        <f>MAX(B17:B18)</f>
        <v>0</v>
      </c>
    </row>
    <row r="21" spans="1:2" x14ac:dyDescent="0.25">
      <c r="A21" s="46"/>
      <c r="B21" s="48"/>
    </row>
    <row r="22" spans="1:2" x14ac:dyDescent="0.25">
      <c r="A22" s="47"/>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t="s">
        <v>3</v>
      </c>
      <c r="B29" s="48">
        <f>MAX(B18:B27)</f>
        <v>0</v>
      </c>
    </row>
    <row r="32" spans="1:2" x14ac:dyDescent="0.25">
      <c r="A32" s="18"/>
    </row>
  </sheetData>
  <sheetProtection algorithmName="SHA-512" hashValue="4esbNeRPxMHiauc4VwdHNcxn4Pvwy4p8BPFXoAPTugSfhkphMv0l+7LePGNg7VYWw0zgjsd7d3uc8qHRrn0pMA==" saltValue="bJR5z9FQxri+c56+e8kr/g=="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2009-11-13T14:12:27Z</cp:lastPrinted>
  <dcterms:created xsi:type="dcterms:W3CDTF">2004-12-02T15:00:21Z</dcterms:created>
  <dcterms:modified xsi:type="dcterms:W3CDTF">2024-02-20T15:32:44Z</dcterms:modified>
</cp:coreProperties>
</file>