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M:\Rating_Documents\IRC 2023\Forms Rule Auths\"/>
    </mc:Choice>
  </mc:AlternateContent>
  <xr:revisionPtr revIDLastSave="0" documentId="13_ncr:1_{99817CEA-4904-4F22-AD45-8FDDA95EF85D}" xr6:coauthVersionLast="47" xr6:coauthVersionMax="47" xr10:uidLastSave="{00000000-0000-0000-0000-000000000000}"/>
  <bookViews>
    <workbookView xWindow="-110" yWindow="-110" windowWidth="19420" windowHeight="10460" xr2:uid="{00000000-000D-0000-FFFF-FFFF00000000}"/>
  </bookViews>
  <sheets>
    <sheet name="Application" sheetId="1" r:id="rId1"/>
    <sheet name="Data Protection" sheetId="4" r:id="rId2"/>
    <sheet name="Access Import" sheetId="2" r:id="rId3"/>
    <sheet name="Input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W2" i="2" l="1"/>
  <c r="G16" i="1" l="1"/>
  <c r="BV2" i="2" l="1"/>
  <c r="E78" i="1"/>
  <c r="I5" i="3"/>
  <c r="I2" i="3" s="1"/>
  <c r="BI2" i="2"/>
  <c r="F111" i="1"/>
  <c r="AZ2" i="2" l="1"/>
  <c r="BH2" i="2"/>
  <c r="R2" i="2"/>
  <c r="G119" i="1" l="1"/>
  <c r="BU2" i="2" l="1"/>
  <c r="F112" i="1"/>
  <c r="BT2" i="2"/>
  <c r="F73" i="1"/>
  <c r="AE2" i="2"/>
  <c r="AD2" i="2"/>
  <c r="AB2" i="2"/>
  <c r="BS2" i="2"/>
  <c r="G128" i="1"/>
  <c r="D110" i="1"/>
  <c r="C231" i="1"/>
  <c r="BR2" i="2" s="1"/>
  <c r="BQ2" i="2"/>
  <c r="BP2" i="2"/>
  <c r="BO2" i="2"/>
  <c r="BN2" i="2"/>
  <c r="BM2" i="2"/>
  <c r="BL2" i="2"/>
  <c r="BK2" i="2"/>
  <c r="BJ2" i="2"/>
  <c r="B61" i="1"/>
  <c r="BG2" i="2"/>
  <c r="BE2" i="2"/>
  <c r="BF2" i="2"/>
  <c r="BD2" i="2"/>
  <c r="BC2" i="2"/>
  <c r="F166" i="1"/>
  <c r="E118" i="1" s="1"/>
  <c r="G134" i="1"/>
  <c r="AJ2" i="2"/>
  <c r="D154" i="1"/>
  <c r="D155" i="1" s="1"/>
  <c r="D156" i="1" s="1"/>
  <c r="E7" i="3"/>
  <c r="E2" i="3" s="1"/>
  <c r="BB2" i="2"/>
  <c r="BA2" i="2"/>
  <c r="B197" i="1"/>
  <c r="B198" i="1"/>
  <c r="B199" i="1"/>
  <c r="B200" i="1"/>
  <c r="B201" i="1"/>
  <c r="B196" i="1"/>
  <c r="B202" i="1"/>
  <c r="I41" i="1" s="1"/>
  <c r="W2" i="2"/>
  <c r="V2" i="2"/>
  <c r="U2" i="2"/>
  <c r="S2" i="2"/>
  <c r="X2" i="2"/>
  <c r="G104" i="1"/>
  <c r="H104" i="1" s="1"/>
  <c r="AY2" i="2"/>
  <c r="F163" i="1"/>
  <c r="E103"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F164" i="1"/>
  <c r="C184" i="1"/>
  <c r="F165" i="1"/>
  <c r="C185" i="1"/>
  <c r="B13" i="3"/>
  <c r="A2" i="2"/>
  <c r="AK2" i="2"/>
  <c r="D157" i="1"/>
  <c r="T2" i="2"/>
  <c r="E128" i="1" l="1"/>
  <c r="B9" i="3" s="1"/>
  <c r="B17" i="3" s="1"/>
  <c r="A201" i="1"/>
  <c r="I39" i="1" s="1"/>
  <c r="E134" i="1"/>
  <c r="B14" i="3" s="1"/>
  <c r="B18" i="3" s="1"/>
  <c r="A199" i="1"/>
  <c r="I36" i="1" s="1"/>
  <c r="D158" i="1"/>
  <c r="J9" i="1" s="1"/>
  <c r="B203" i="1"/>
  <c r="B20" i="3" l="1"/>
  <c r="B3" i="3" l="1"/>
  <c r="AT2" i="2" s="1"/>
</calcChain>
</file>

<file path=xl/sharedStrings.xml><?xml version="1.0" encoding="utf-8"?>
<sst xmlns="http://schemas.openxmlformats.org/spreadsheetml/2006/main" count="434" uniqueCount="355">
  <si>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</si>
  <si>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</si>
  <si>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</si>
  <si>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</si>
  <si>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</si>
  <si>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</si>
  <si>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</si>
  <si>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</si>
  <si>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</si>
  <si>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</si>
  <si>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</si>
  <si>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</si>
  <si>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</si>
  <si>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</si>
  <si>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</si>
  <si>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</si>
  <si>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</si>
  <si>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</si>
  <si>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</si>
  <si>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</si>
  <si>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</si>
  <si>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</si>
  <si>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</si>
  <si>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</si>
  <si>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</si>
  <si>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</si>
  <si>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</si>
  <si>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</si>
  <si>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</si>
  <si>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</si>
  <si>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</si>
  <si>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</si>
  <si>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</si>
  <si>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</si>
  <si>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</si>
  <si>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</si>
  <si>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</si>
  <si>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</si>
  <si>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</si>
  <si>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</si>
  <si>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</si>
  <si>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</si>
  <si>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</si>
  <si>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</si>
  <si>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</si>
  <si>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</si>
  <si>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</si>
  <si>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</si>
  <si>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</si>
  <si>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</si>
  <si>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</si>
  <si>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</si>
  <si>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</si>
  <si>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</si>
  <si>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</si>
  <si>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</si>
  <si>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</si>
  <si>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</si>
  <si>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</si>
  <si>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</si>
  <si>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</si>
  <si>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</si>
  <si>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</si>
  <si>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</si>
  <si>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</si>
  <si>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</si>
  <si>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</si>
  <si>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</si>
  <si>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</si>
  <si>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</si>
  <si>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</si>
  <si>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</si>
  <si>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</si>
  <si>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</si>
  <si>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</si>
  <si>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</si>
  <si>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</si>
  <si>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</si>
  <si>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</si>
  <si>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</si>
  <si>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</si>
  <si>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</si>
  <si>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</si>
  <si>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</si>
  <si>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</si>
  <si>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</si>
  <si>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</si>
  <si>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</si>
  <si>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</si>
  <si>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</si>
  <si>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</si>
  <si>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</si>
  <si>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</si>
  <si>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</si>
  <si>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</si>
  <si>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</si>
  <si>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</si>
  <si>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</si>
  <si>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</si>
  <si>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</si>
  <si>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</si>
  <si>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</si>
  <si>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</si>
  <si>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</si>
  <si>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</si>
  <si>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</si>
  <si>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</si>
  <si>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</si>
  <si>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</si>
  <si>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</si>
  <si>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</si>
  <si>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</si>
  <si>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</si>
  <si>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</si>
  <si>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</si>
  <si>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</si>
  <si>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</si>
  <si>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</si>
  <si>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</si>
  <si>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</si>
  <si>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</si>
  <si>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</si>
  <si>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</si>
  <si>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</si>
  <si>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</si>
  <si>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</si>
  <si>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</si>
  <si>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</si>
  <si>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</si>
  <si>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</si>
  <si>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</si>
  <si>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</si>
  <si>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</si>
  <si>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</si>
  <si>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</si>
  <si>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</si>
  <si>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</si>
  <si>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</si>
  <si>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</si>
  <si>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</si>
  <si>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</si>
  <si>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</si>
  <si>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</si>
  <si>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</si>
  <si>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</si>
  <si>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</si>
  <si>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</si>
  <si>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</si>
  <si>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</si>
  <si>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</si>
  <si>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</si>
  <si>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</si>
  <si>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</si>
  <si>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</si>
  <si>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</si>
  <si>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</si>
  <si>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</si>
  <si>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</si>
  <si>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</si>
  <si>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</si>
  <si>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</si>
  <si>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</si>
  <si>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</si>
  <si>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</si>
  <si>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</si>
  <si>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</si>
  <si>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</si>
  <si>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</si>
  <si>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</si>
  <si>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</si>
  <si>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</si>
  <si>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</si>
  <si>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</si>
  <si>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</si>
  <si>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</si>
  <si>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</si>
  <si>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</si>
  <si>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</si>
  <si>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</si>
  <si>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</si>
  <si>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</si>
  <si>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No. of flying headsails</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</si>
  <si>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</si>
  <si>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</si>
  <si>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</si>
  <si>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</si>
  <si>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</si>
  <si>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</si>
  <si>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</si>
  <si>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</si>
  <si>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Tick if LH remeasured</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</si>
  <si>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</si>
  <si>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</si>
  <si>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</si>
  <si>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</si>
  <si>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</si>
  <si>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</si>
  <si>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</si>
  <si>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</si>
  <si>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</si>
  <si>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</si>
  <si>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</si>
  <si>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</si>
  <si>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</si>
  <si>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</si>
  <si>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</si>
  <si>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</si>
  <si>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</si>
  <si>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</si>
  <si>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</si>
  <si>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</si>
  <si>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</si>
  <si>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</si>
  <si>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</si>
  <si>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</si>
  <si>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</si>
  <si>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</si>
  <si>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</si>
  <si>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</si>
  <si>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</si>
  <si>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</si>
  <si>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</si>
  <si>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info</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</si>
  <si>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</si>
  <si>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</si>
  <si>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</si>
  <si>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</si>
  <si>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</si>
  <si>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</si>
  <si>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</si>
  <si>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</si>
  <si>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</si>
  <si>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</si>
  <si>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</si>
  <si>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</si>
  <si>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</si>
  <si>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</si>
  <si>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</si>
  <si>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</si>
  <si>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</si>
  <si>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</si>
  <si>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</si>
  <si>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</si>
  <si>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</si>
  <si>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</si>
  <si>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</si>
  <si>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</si>
  <si>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</si>
  <si>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</si>
  <si>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</si>
  <si>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</si>
  <si>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</si>
  <si>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</si>
  <si>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</si>
  <si>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</si>
  <si>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</si>
  <si>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</si>
  <si>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</si>
  <si>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</si>
  <si>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</si>
  <si>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</si>
  <si>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</si>
  <si>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</si>
  <si>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</si>
  <si>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</si>
  <si>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</si>
  <si>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</si>
  <si>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</si>
  <si>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</si>
  <si>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</si>
  <si>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</si>
  <si>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</si>
  <si>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</si>
  <si>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</si>
  <si>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</si>
  <si>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Multiple/furling headsail</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</si>
  <si>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</si>
  <si>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</si>
  <si>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</si>
  <si>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</si>
  <si>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</si>
  <si>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</si>
  <si>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</si>
  <si>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</si>
  <si>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</si>
  <si>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</si>
  <si>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</si>
  <si>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</si>
  <si>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</si>
  <si>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</si>
  <si>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</si>
  <si>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</si>
  <si>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</si>
  <si>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</si>
  <si>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</si>
  <si>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</si>
  <si>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</si>
  <si>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</si>
  <si>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*If Boat Weight has changed, please give the reasons. If new weight calculated not re-weighed, please state as such.</t>
  </si>
  <si>
    <t xml:space="preserve">**Note bulb weight definition changed in 2020 </t>
  </si>
  <si>
    <t>IRC Revalidation</t>
  </si>
  <si>
    <t>RV</t>
  </si>
  <si>
    <t>Revalidation</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</si>
  <si>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</si>
  <si>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</si>
  <si>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</si>
  <si>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 xml:space="preserve">Is your certificate </t>
    </r>
    <r>
      <rPr>
        <b/>
        <sz val="10"/>
        <color indexed="10"/>
        <rFont val="Arial"/>
        <family val="2"/>
      </rPr>
      <t>Endorsed?</t>
    </r>
    <r>
      <rPr>
        <b/>
        <sz val="10"/>
        <rFont val="Arial"/>
        <family val="2"/>
      </rPr>
      <t xml:space="preserve"> 
If so, data changes must be checked by an approved measurer. </t>
    </r>
  </si>
  <si>
    <t>Application fee</t>
  </si>
  <si>
    <t>POLE TYPE</t>
  </si>
  <si>
    <t>data</t>
  </si>
  <si>
    <t>protection</t>
  </si>
  <si>
    <r>
      <t xml:space="preserve">Owner </t>
    </r>
    <r>
      <rPr>
        <sz val="10"/>
        <color indexed="10"/>
        <rFont val="Arial"/>
        <family val="2"/>
      </rPr>
      <t>IF CHANGED</t>
    </r>
  </si>
  <si>
    <r>
      <t xml:space="preserve">Address </t>
    </r>
    <r>
      <rPr>
        <sz val="10"/>
        <color indexed="10"/>
        <rFont val="Arial"/>
        <family val="2"/>
      </rPr>
      <t>IF CHANGED</t>
    </r>
  </si>
  <si>
    <t>Year of last IRC cert</t>
  </si>
  <si>
    <t>memb</t>
  </si>
  <si>
    <t xml:space="preserve">RORC </t>
  </si>
  <si>
    <t>RORCNumber</t>
  </si>
  <si>
    <t>if applicable</t>
  </si>
  <si>
    <t>Current RORC Membership no.</t>
  </si>
  <si>
    <t>Bowsprit / tack point on deck</t>
  </si>
  <si>
    <t>Foot Offset if &gt;7.5% FHLP</t>
  </si>
  <si>
    <t>7.5% FHLP =</t>
  </si>
  <si>
    <t>7.5% HLP =</t>
  </si>
  <si>
    <t>FoofOffsetFH</t>
  </si>
  <si>
    <t>not</t>
  </si>
  <si>
    <t>imported</t>
  </si>
  <si>
    <t>ENDDATA</t>
  </si>
  <si>
    <t>Calculation corrected for 2022 JH</t>
  </si>
  <si>
    <t xml:space="preserve">Whisker pole: </t>
  </si>
  <si>
    <r>
      <t xml:space="preserve">Flying Headsail </t>
    </r>
    <r>
      <rPr>
        <i/>
        <sz val="10"/>
        <rFont val="Arial"/>
        <family val="2"/>
      </rPr>
      <t>(as defined in IRC Appendix A5)</t>
    </r>
  </si>
  <si>
    <r>
      <rPr>
        <b/>
        <sz val="10"/>
        <rFont val="Arial"/>
        <family val="2"/>
      </rPr>
      <t>Other rig changes:</t>
    </r>
    <r>
      <rPr>
        <sz val="10"/>
        <rFont val="Arial"/>
        <family val="2"/>
      </rPr>
      <t xml:space="preserve"> Give full details in additional information box &gt;&gt;</t>
    </r>
  </si>
  <si>
    <t>&lt;select IF CHANGED&gt;</t>
  </si>
  <si>
    <r>
      <t xml:space="preserve">You do </t>
    </r>
    <r>
      <rPr>
        <u/>
        <sz val="9"/>
        <rFont val="Arial"/>
        <family val="2"/>
      </rPr>
      <t>not</t>
    </r>
    <r>
      <rPr>
        <sz val="9"/>
        <rFont val="Arial"/>
        <family val="2"/>
      </rPr>
      <t xml:space="preserve"> need to declare a whisker pole set </t>
    </r>
    <r>
      <rPr>
        <u/>
        <sz val="9"/>
        <rFont val="Arial"/>
        <family val="2"/>
      </rPr>
      <t>only</t>
    </r>
    <r>
      <rPr>
        <sz val="9"/>
        <rFont val="Arial"/>
        <family val="2"/>
      </rPr>
      <t xml:space="preserve"> to windward</t>
    </r>
  </si>
  <si>
    <t>&lt;select if changed OR not rated 2021&gt;</t>
  </si>
  <si>
    <t>MM</t>
  </si>
  <si>
    <t>mast</t>
  </si>
  <si>
    <t>material</t>
  </si>
  <si>
    <r>
      <t xml:space="preserve">ADDITIONAL INFORMATION. </t>
    </r>
    <r>
      <rPr>
        <b/>
        <sz val="9"/>
        <color rgb="FF0070C0"/>
        <rFont val="Arial"/>
        <family val="2"/>
      </rPr>
      <t>If there is nowhere to input the change you are making, give details here.</t>
    </r>
  </si>
  <si>
    <t>import added</t>
  </si>
  <si>
    <t>Enter LH in hull &amp; appendages section</t>
  </si>
  <si>
    <t>*Seahorse Rating Ltd trades as the RORC Rating Office. IRC Member Offer Partners are:  Seahorse Magazine, SeaSure and the Royal Ocean Racing Club.</t>
  </si>
  <si>
    <t>Event name &amp; rating deadline</t>
  </si>
  <si>
    <t>If your certificate is required for a specific event or rating deadline, please give the event name and date in the box above. If the deadline is within 2 weeks of application, there is no guarantee of certificate issue in time unless Expedited processing is requested.</t>
  </si>
  <si>
    <t>NOTE if your last certificate was before 2022: If you use a whisker pole to leeward you must declare this below.</t>
  </si>
  <si>
    <t>Do you use a pole to set a headsail or flying headsail to leeward?</t>
  </si>
  <si>
    <t>Rule 21.3.6. Change for 2022. Answer this question if boat not rated in 2022</t>
  </si>
  <si>
    <t>Stored power used?</t>
  </si>
  <si>
    <t>aft rigging only</t>
  </si>
  <si>
    <t>running rigging</t>
  </si>
  <si>
    <t>stored power</t>
  </si>
  <si>
    <t>StoredPower</t>
  </si>
  <si>
    <t>added 2023</t>
  </si>
  <si>
    <t>value -2</t>
  </si>
  <si>
    <t>v.221107 stored power added</t>
  </si>
  <si>
    <t>IRC RULES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</si>
</sst>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b/>
      <sz val="36"/>
      <name val="Arial"/>
      <family val="2"/>
    </font>
    <font>
      <b/>
      <u/>
      <sz val="10"/>
      <color indexed="12"/>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9"/>
      <color rgb="FF0070C0"/>
      <name val="Arial"/>
      <family val="2"/>
    </font>
    <font>
      <i/>
      <sz val="9"/>
      <color rgb="FFFF0000"/>
      <name val="Arial"/>
      <family val="2"/>
    </font>
    <font>
      <sz val="8"/>
      <color rgb="FF000000"/>
      <name val="Tahoma"/>
      <family val="2"/>
    </font>
    <font>
      <b/>
      <sz val="10"/>
      <color rgb="FF0070C0"/>
      <name val="Arial"/>
      <family val="2"/>
    </font>
    <font>
      <b/>
      <sz val="9"/>
      <color rgb="FF0070C0"/>
      <name val="Arial"/>
      <family val="2"/>
    </font>
    <font>
      <u/>
      <sz val="9"/>
      <name val="Arial"/>
      <family val="2"/>
    </font>
    <font>
      <sz val="10"/>
      <color theme="0" tint="-0.499984740745262"/>
      <name val="Arial"/>
      <family val="2"/>
    </font>
    <font>
      <b/>
      <sz val="10"/>
      <color theme="0" tint="-0.499984740745262"/>
      <name val="Arial"/>
      <family val="2"/>
    </font>
    <font>
      <sz val="9"/>
      <color theme="0" tint="-0.499984740745262"/>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s>
  <borders count="3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351">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9" xfId="0" applyFont="1" applyBorder="1" applyAlignment="1">
      <alignment horizontal="center"/>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4" fillId="0" borderId="8" xfId="0" applyFont="1" applyBorder="1" applyAlignment="1">
      <alignment horizontal="center"/>
    </xf>
    <xf numFmtId="0" fontId="5" fillId="0" borderId="4" xfId="0" applyFont="1" applyBorder="1"/>
    <xf numFmtId="0" fontId="5" fillId="0" borderId="0" xfId="0" applyFont="1" applyAlignment="1" applyProtection="1">
      <alignment horizontal="left" vertical="top" wrapText="1"/>
      <protection locked="0"/>
    </xf>
    <xf numFmtId="0" fontId="4" fillId="0" borderId="10" xfId="0" applyFont="1" applyBorder="1" applyAlignment="1">
      <alignment horizontal="center"/>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10" fillId="0" borderId="3" xfId="0" applyFont="1" applyBorder="1" applyAlignment="1">
      <alignment vertical="top" wrapText="1"/>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3" fillId="0" borderId="0" xfId="0" applyFont="1"/>
    <xf numFmtId="1" fontId="0" fillId="0" borderId="10" xfId="0" applyNumberFormat="1" applyBorder="1" applyAlignment="1" applyProtection="1">
      <alignment horizontal="center"/>
      <protection locked="0"/>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44"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29"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3" fillId="0" borderId="0" xfId="0" applyFont="1" applyAlignment="1">
      <alignment horizontal="center" vertical="center"/>
    </xf>
    <xf numFmtId="0" fontId="5" fillId="0" borderId="4" xfId="0" applyFont="1" applyBorder="1" applyAlignment="1">
      <alignment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5"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29"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6" fillId="0" borderId="0" xfId="0" applyFont="1" applyAlignment="1">
      <alignment horizontal="left" vertical="center" wrapText="1"/>
    </xf>
    <xf numFmtId="0" fontId="46"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7" fillId="0" borderId="9" xfId="0" applyFont="1" applyBorder="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0" fontId="37" fillId="0" borderId="0" xfId="1" applyFont="1" applyFill="1" applyBorder="1" applyAlignment="1" applyProtection="1">
      <protection locked="0"/>
    </xf>
    <xf numFmtId="49" fontId="11" fillId="0" borderId="0" xfId="0" applyNumberFormat="1" applyFont="1"/>
    <xf numFmtId="0" fontId="47" fillId="0" borderId="0" xfId="0" applyFont="1"/>
    <xf numFmtId="49" fontId="11" fillId="0" borderId="0" xfId="0" applyNumberFormat="1" applyFont="1" applyAlignment="1">
      <alignment horizontal="right"/>
    </xf>
    <xf numFmtId="0" fontId="38"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4" fillId="0" borderId="0" xfId="0" applyFont="1" applyAlignment="1">
      <alignment horizontal="left" vertical="center" wrapText="1"/>
    </xf>
    <xf numFmtId="0" fontId="46" fillId="2" borderId="1" xfId="0" applyFont="1" applyFill="1" applyBorder="1" applyAlignment="1">
      <alignment horizontal="left" vertical="center" wrapText="1"/>
    </xf>
    <xf numFmtId="0" fontId="46" fillId="2" borderId="2" xfId="0" applyFont="1" applyFill="1" applyBorder="1" applyAlignment="1">
      <alignment horizontal="left" vertical="center" wrapText="1"/>
    </xf>
    <xf numFmtId="0" fontId="46" fillId="2" borderId="3" xfId="0" applyFont="1" applyFill="1" applyBorder="1" applyAlignment="1">
      <alignment horizontal="left" vertical="center" wrapText="1"/>
    </xf>
    <xf numFmtId="0" fontId="46"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4" fillId="0" borderId="0" xfId="0" applyFont="1" applyAlignment="1">
      <alignment horizontal="left"/>
    </xf>
    <xf numFmtId="0" fontId="11" fillId="0" borderId="0" xfId="0" applyFont="1"/>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6" fillId="0" borderId="0" xfId="0" applyFont="1" applyAlignment="1">
      <alignment horizontal="center" vertical="center"/>
    </xf>
    <xf numFmtId="0" fontId="10" fillId="0" borderId="0" xfId="0" applyFont="1" applyAlignment="1">
      <alignment vertical="center"/>
    </xf>
    <xf numFmtId="0" fontId="46" fillId="0" borderId="0" xfId="0" applyFont="1" applyAlignment="1">
      <alignment horizontal="right"/>
    </xf>
    <xf numFmtId="0" fontId="0" fillId="5" borderId="0" xfId="0" applyFill="1"/>
    <xf numFmtId="0" fontId="16" fillId="5" borderId="0" xfId="0" applyFont="1" applyFill="1" applyAlignment="1">
      <alignment horizontal="left"/>
    </xf>
    <xf numFmtId="0" fontId="6" fillId="5" borderId="0" xfId="0" applyFont="1" applyFill="1" applyAlignment="1">
      <alignment horizontal="center"/>
    </xf>
    <xf numFmtId="0" fontId="11" fillId="0" borderId="0" xfId="0" applyFont="1" applyAlignment="1">
      <alignment horizontal="left" vertical="center" wrapText="1"/>
    </xf>
    <xf numFmtId="0" fontId="3" fillId="0" borderId="0" xfId="0" applyFont="1" applyAlignment="1">
      <alignment horizontal="center"/>
    </xf>
    <xf numFmtId="0" fontId="7" fillId="0" borderId="3" xfId="0" applyFont="1" applyBorder="1" applyAlignment="1">
      <alignment horizontal="left" vertical="center" wrapText="1"/>
    </xf>
    <xf numFmtId="0" fontId="5" fillId="0" borderId="9" xfId="0" applyFont="1" applyBorder="1"/>
    <xf numFmtId="0" fontId="5" fillId="0" borderId="2" xfId="0" applyFont="1" applyBorder="1"/>
    <xf numFmtId="0" fontId="48" fillId="0" borderId="0" xfId="0" applyFont="1" applyAlignment="1">
      <alignment wrapText="1"/>
    </xf>
    <xf numFmtId="0" fontId="7"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1" fontId="0" fillId="0" borderId="0" xfId="0" applyNumberFormat="1" applyAlignment="1">
      <alignment horizontal="center"/>
    </xf>
    <xf numFmtId="0" fontId="0" fillId="6" borderId="3" xfId="0" applyFill="1" applyBorder="1" applyAlignment="1">
      <alignment vertical="center"/>
    </xf>
    <xf numFmtId="0" fontId="0" fillId="6" borderId="0" xfId="0" applyFill="1" applyAlignment="1">
      <alignment vertical="center"/>
    </xf>
    <xf numFmtId="0" fontId="0" fillId="6" borderId="0" xfId="0" applyFill="1"/>
    <xf numFmtId="0" fontId="16" fillId="6" borderId="0" xfId="0" applyFont="1" applyFill="1"/>
    <xf numFmtId="0" fontId="0" fillId="6" borderId="8" xfId="0" applyFill="1" applyBorder="1" applyAlignment="1">
      <alignment horizontal="left"/>
    </xf>
    <xf numFmtId="0" fontId="10" fillId="6" borderId="10" xfId="0" applyFont="1" applyFill="1" applyBorder="1" applyAlignment="1">
      <alignment horizontal="center"/>
    </xf>
    <xf numFmtId="0" fontId="30" fillId="6" borderId="10" xfId="0" applyFont="1" applyFill="1" applyBorder="1" applyAlignment="1">
      <alignment horizontal="center"/>
    </xf>
    <xf numFmtId="0" fontId="16" fillId="6" borderId="0" xfId="0" applyFont="1" applyFill="1" applyAlignment="1">
      <alignment horizontal="left" vertical="center"/>
    </xf>
    <xf numFmtId="0" fontId="5" fillId="6" borderId="0" xfId="0" applyFont="1" applyFill="1" applyAlignment="1">
      <alignment horizontal="left" vertical="center"/>
    </xf>
    <xf numFmtId="0" fontId="4" fillId="6" borderId="0" xfId="0" applyFont="1" applyFill="1" applyAlignment="1">
      <alignment horizontal="center"/>
    </xf>
    <xf numFmtId="0" fontId="3" fillId="0" borderId="0" xfId="0" applyFont="1" applyAlignment="1">
      <alignment horizontal="left" vertical="center"/>
    </xf>
    <xf numFmtId="0" fontId="5" fillId="0" borderId="3" xfId="0" applyFont="1" applyBorder="1" applyAlignment="1">
      <alignment horizontal="center"/>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42" fillId="0" borderId="0" xfId="1" applyFont="1" applyFill="1" applyBorder="1" applyAlignment="1" applyProtection="1">
      <alignment horizontal="center" vertical="center"/>
    </xf>
    <xf numFmtId="0" fontId="0" fillId="0" borderId="0" xfId="0" applyAlignment="1" applyProtection="1">
      <alignment vertical="center"/>
      <protection locked="0"/>
    </xf>
    <xf numFmtId="0" fontId="2" fillId="0" borderId="0" xfId="0" applyFont="1" applyAlignment="1">
      <alignment horizontal="center" vertical="center" wrapText="1"/>
    </xf>
    <xf numFmtId="0" fontId="19" fillId="0" borderId="3" xfId="0" applyFont="1" applyBorder="1" applyAlignment="1">
      <alignment horizontal="right" vertical="center"/>
    </xf>
    <xf numFmtId="2" fontId="44" fillId="0" borderId="31"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6" xfId="0" applyFont="1" applyBorder="1" applyAlignment="1">
      <alignment horizontal="left"/>
    </xf>
    <xf numFmtId="2" fontId="0" fillId="2" borderId="17" xfId="0" applyNumberForma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0" borderId="19" xfId="0" applyFont="1" applyBorder="1" applyAlignment="1">
      <alignment horizontal="left"/>
    </xf>
    <xf numFmtId="2" fontId="0" fillId="2" borderId="20" xfId="0" applyNumberFormat="1" applyFill="1" applyBorder="1" applyAlignment="1" applyProtection="1">
      <alignment horizontal="center"/>
      <protection locked="0"/>
    </xf>
    <xf numFmtId="0" fontId="5" fillId="3" borderId="21" xfId="0" applyFont="1" applyFill="1" applyBorder="1" applyAlignment="1" applyProtection="1">
      <alignment horizontal="left"/>
      <protection locked="0"/>
    </xf>
    <xf numFmtId="0" fontId="3" fillId="2" borderId="7"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protection locked="0"/>
    </xf>
    <xf numFmtId="0" fontId="5" fillId="0" borderId="14" xfId="0" applyFont="1" applyBorder="1" applyAlignment="1">
      <alignment horizontal="right" vertical="center"/>
    </xf>
    <xf numFmtId="0" fontId="1" fillId="0" borderId="4" xfId="0" applyFont="1" applyBorder="1"/>
    <xf numFmtId="0" fontId="1" fillId="0" borderId="0" xfId="0" applyFont="1" applyAlignment="1">
      <alignment horizontal="left"/>
    </xf>
    <xf numFmtId="0" fontId="1" fillId="0" borderId="0" xfId="0" applyFont="1" applyAlignment="1">
      <alignment horizontal="center"/>
    </xf>
    <xf numFmtId="0" fontId="1" fillId="4" borderId="0" xfId="0" applyFont="1" applyFill="1" applyAlignment="1">
      <alignment horizontal="left"/>
    </xf>
    <xf numFmtId="49" fontId="1" fillId="0" borderId="0" xfId="0" applyNumberFormat="1" applyFont="1"/>
    <xf numFmtId="0" fontId="47" fillId="0" borderId="0" xfId="0" applyFont="1" applyAlignment="1">
      <alignment horizontal="center"/>
    </xf>
    <xf numFmtId="0" fontId="19" fillId="0" borderId="0" xfId="0" applyFont="1" applyAlignment="1">
      <alignment horizontal="right" vertical="center"/>
    </xf>
    <xf numFmtId="2" fontId="44" fillId="0" borderId="0" xfId="0" applyNumberFormat="1" applyFont="1" applyAlignment="1">
      <alignment horizontal="center" vertical="center"/>
    </xf>
    <xf numFmtId="0" fontId="47" fillId="0" borderId="0" xfId="1" applyFont="1" applyFill="1" applyBorder="1" applyAlignment="1" applyProtection="1">
      <alignment horizontal="left" vertical="center"/>
    </xf>
    <xf numFmtId="0" fontId="1" fillId="0" borderId="0" xfId="0" applyFont="1" applyAlignment="1">
      <alignment horizontal="left" vertical="center"/>
    </xf>
    <xf numFmtId="0" fontId="55" fillId="0" borderId="0" xfId="0" applyFont="1"/>
    <xf numFmtId="0" fontId="56" fillId="0" borderId="0" xfId="0" applyFont="1" applyProtection="1">
      <protection locked="0"/>
    </xf>
    <xf numFmtId="0" fontId="55" fillId="0" borderId="0" xfId="0" applyFont="1" applyProtection="1">
      <protection locked="0"/>
    </xf>
    <xf numFmtId="0" fontId="57" fillId="0" borderId="0" xfId="0" applyFont="1" applyAlignment="1" applyProtection="1">
      <alignment horizontal="right"/>
      <protection locked="0"/>
    </xf>
    <xf numFmtId="0" fontId="57" fillId="0" borderId="7" xfId="0" applyFont="1" applyBorder="1" applyAlignment="1" applyProtection="1">
      <alignment horizontal="center"/>
      <protection locked="0"/>
    </xf>
    <xf numFmtId="0" fontId="56" fillId="0" borderId="0" xfId="0" applyFont="1"/>
    <xf numFmtId="0" fontId="56" fillId="0" borderId="7" xfId="0" applyFont="1" applyBorder="1" applyProtection="1">
      <protection locked="0"/>
    </xf>
    <xf numFmtId="0" fontId="57" fillId="0" borderId="12" xfId="0" applyFont="1" applyBorder="1" applyAlignment="1" applyProtection="1">
      <alignment vertical="center" wrapText="1"/>
      <protection locked="0"/>
    </xf>
    <xf numFmtId="0" fontId="55" fillId="0" borderId="0" xfId="0" applyFont="1" applyAlignment="1" applyProtection="1">
      <alignment wrapText="1"/>
      <protection locked="0"/>
    </xf>
    <xf numFmtId="0" fontId="44" fillId="0" borderId="0" xfId="0" applyFont="1" applyAlignment="1">
      <alignment horizontal="center"/>
    </xf>
    <xf numFmtId="0" fontId="3" fillId="0" borderId="0" xfId="0" applyFont="1" applyAlignment="1">
      <alignment horizontal="left"/>
    </xf>
    <xf numFmtId="0" fontId="5" fillId="2" borderId="7" xfId="0" applyFont="1" applyFill="1" applyBorder="1" applyAlignment="1" applyProtection="1">
      <alignment horizontal="left" vertical="center"/>
      <protection locked="0"/>
    </xf>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2" xfId="0" applyFont="1" applyBorder="1" applyAlignment="1" applyProtection="1">
      <alignment horizontal="left" vertical="center" shrinkToFit="1"/>
      <protection locked="0"/>
    </xf>
    <xf numFmtId="0" fontId="1" fillId="0" borderId="23" xfId="0" applyFont="1" applyBorder="1" applyAlignment="1" applyProtection="1">
      <alignment horizontal="left" vertical="center" shrinkToFit="1"/>
      <protection locked="0"/>
    </xf>
    <xf numFmtId="0" fontId="1" fillId="0" borderId="24" xfId="0" applyFont="1" applyBorder="1" applyAlignment="1" applyProtection="1">
      <alignment horizontal="left" vertical="center" shrinkToFit="1"/>
      <protection locked="0"/>
    </xf>
    <xf numFmtId="0" fontId="1" fillId="0" borderId="22" xfId="0" applyFont="1" applyBorder="1" applyAlignment="1" applyProtection="1">
      <alignment horizontal="left" vertical="center" wrapText="1"/>
      <protection locked="0"/>
    </xf>
    <xf numFmtId="0" fontId="1" fillId="0" borderId="23" xfId="0" applyFont="1" applyBorder="1" applyAlignment="1" applyProtection="1">
      <alignment horizontal="left" vertical="center" wrapText="1"/>
      <protection locked="0"/>
    </xf>
    <xf numFmtId="0" fontId="1" fillId="0" borderId="24" xfId="0" applyFont="1" applyBorder="1" applyAlignment="1" applyProtection="1">
      <alignment horizontal="left" vertical="center" wrapText="1"/>
      <protection locked="0"/>
    </xf>
    <xf numFmtId="0" fontId="1" fillId="0" borderId="22" xfId="0" applyFont="1" applyBorder="1" applyAlignment="1" applyProtection="1">
      <alignment horizontal="left" vertical="center"/>
      <protection locked="0"/>
    </xf>
    <xf numFmtId="0" fontId="1" fillId="0" borderId="23"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52" fillId="2" borderId="14" xfId="0" applyFont="1" applyFill="1" applyBorder="1" applyAlignment="1">
      <alignment vertical="center"/>
    </xf>
    <xf numFmtId="0" fontId="52" fillId="2" borderId="10" xfId="0" applyFont="1" applyFill="1" applyBorder="1" applyAlignment="1">
      <alignment vertical="center"/>
    </xf>
    <xf numFmtId="0" fontId="52" fillId="2" borderId="13" xfId="0" applyFont="1" applyFill="1" applyBorder="1" applyAlignment="1">
      <alignment vertical="center"/>
    </xf>
    <xf numFmtId="0" fontId="35" fillId="0" borderId="0" xfId="0" applyFont="1" applyAlignment="1">
      <alignment horizontal="left" vertical="top" wrapText="1"/>
    </xf>
    <xf numFmtId="0" fontId="49" fillId="0" borderId="0" xfId="0" applyFont="1" applyAlignment="1">
      <alignment horizontal="left" vertical="top" wrapText="1"/>
    </xf>
    <xf numFmtId="0" fontId="2" fillId="0" borderId="0" xfId="0" applyFont="1" applyAlignment="1">
      <alignment horizontal="center" vertical="center" wrapText="1"/>
    </xf>
    <xf numFmtId="0" fontId="5" fillId="7" borderId="7" xfId="0" applyFont="1" applyFill="1" applyBorder="1" applyAlignment="1" applyProtection="1">
      <alignment horizontal="left"/>
      <protection locked="0"/>
    </xf>
    <xf numFmtId="0" fontId="1" fillId="0" borderId="25"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5" fillId="0" borderId="0" xfId="0" applyFont="1" applyAlignment="1">
      <alignment horizontal="center" wrapText="1"/>
    </xf>
    <xf numFmtId="0" fontId="2" fillId="0" borderId="0" xfId="0" applyFont="1" applyAlignment="1">
      <alignment horizontal="center" wrapText="1"/>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3" fillId="0" borderId="3" xfId="0" applyFont="1" applyBorder="1" applyAlignment="1">
      <alignment horizontal="left" vertical="center" wrapText="1"/>
    </xf>
    <xf numFmtId="0" fontId="3" fillId="0" borderId="0" xfId="0" applyFont="1" applyAlignment="1">
      <alignment horizontal="left" vertical="center" wrapText="1"/>
    </xf>
    <xf numFmtId="0" fontId="2" fillId="4" borderId="0" xfId="0" applyFont="1" applyFill="1" applyAlignment="1">
      <alignment horizontal="left"/>
    </xf>
    <xf numFmtId="0" fontId="7" fillId="2" borderId="3" xfId="0" applyFont="1" applyFill="1" applyBorder="1"/>
    <xf numFmtId="0" fontId="7" fillId="2" borderId="0" xfId="0" applyFont="1" applyFill="1"/>
    <xf numFmtId="0" fontId="7" fillId="2" borderId="4" xfId="0" applyFont="1" applyFill="1" applyBorder="1"/>
    <xf numFmtId="0" fontId="37" fillId="0" borderId="0" xfId="1" applyFont="1" applyBorder="1" applyAlignment="1" applyProtection="1">
      <alignment horizontal="left" vertical="center" wrapText="1"/>
      <protection locked="0"/>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1" fillId="0" borderId="0" xfId="0" applyFont="1" applyAlignment="1">
      <alignment horizontal="left" vertical="center" wrapText="1"/>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10" fillId="0" borderId="0" xfId="0" applyFont="1"/>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11" fillId="0" borderId="3" xfId="0" applyFont="1" applyBorder="1" applyAlignment="1">
      <alignment vertical="top" wrapText="1"/>
    </xf>
    <xf numFmtId="0" fontId="11" fillId="0" borderId="0" xfId="0" applyFont="1" applyAlignment="1">
      <alignment vertical="top" wrapText="1"/>
    </xf>
    <xf numFmtId="0" fontId="44" fillId="0" borderId="0" xfId="0" applyFont="1" applyAlignment="1">
      <alignment horizontal="left" vertical="center" wrapText="1"/>
    </xf>
    <xf numFmtId="0" fontId="5" fillId="0" borderId="0" xfId="0" applyFont="1"/>
    <xf numFmtId="0" fontId="25" fillId="0" borderId="0" xfId="0" applyFont="1" applyAlignment="1">
      <alignment vertical="center" wrapText="1"/>
    </xf>
    <xf numFmtId="0" fontId="2" fillId="0" borderId="0" xfId="0" applyFont="1"/>
    <xf numFmtId="0" fontId="1" fillId="0" borderId="0" xfId="0" applyFont="1" applyAlignment="1">
      <alignment horizontal="left" wrapText="1"/>
    </xf>
    <xf numFmtId="0" fontId="47" fillId="0" borderId="3" xfId="0" applyFont="1" applyBorder="1"/>
    <xf numFmtId="0" fontId="47" fillId="0" borderId="0" xfId="0" applyFont="1"/>
    <xf numFmtId="0" fontId="7" fillId="0" borderId="3" xfId="0" applyFont="1" applyBorder="1"/>
    <xf numFmtId="0" fontId="7" fillId="0" borderId="0" xfId="0" applyFont="1"/>
    <xf numFmtId="0" fontId="2" fillId="0" borderId="3" xfId="0" applyFont="1" applyBorder="1"/>
    <xf numFmtId="49" fontId="0" fillId="0" borderId="0" xfId="0" applyNumberFormat="1" applyProtection="1">
      <protection locked="0"/>
    </xf>
    <xf numFmtId="0" fontId="5" fillId="0" borderId="0" xfId="0" applyFont="1" applyAlignment="1">
      <alignment horizontal="left" vertical="center"/>
    </xf>
    <xf numFmtId="0" fontId="5" fillId="0" borderId="0" xfId="0" applyFont="1" applyAlignment="1">
      <alignment horizontal="left" wrapText="1"/>
    </xf>
    <xf numFmtId="0" fontId="5" fillId="0" borderId="4" xfId="0" applyFont="1" applyBorder="1"/>
    <xf numFmtId="0" fontId="1" fillId="0" borderId="0" xfId="0" applyFont="1" applyAlignment="1">
      <alignment horizontal="left" vertical="center" wrapText="1"/>
    </xf>
    <xf numFmtId="0" fontId="47" fillId="0" borderId="0" xfId="0" applyFont="1" applyAlignment="1">
      <alignment horizontal="left" vertical="center" wrapText="1"/>
    </xf>
    <xf numFmtId="0" fontId="31" fillId="6" borderId="0" xfId="0" applyFont="1" applyFill="1" applyAlignment="1">
      <alignment horizontal="center" vertical="center"/>
    </xf>
    <xf numFmtId="0" fontId="5" fillId="8" borderId="14" xfId="0" applyFont="1" applyFill="1" applyBorder="1" applyAlignment="1">
      <alignment horizontal="left" vertical="center"/>
    </xf>
    <xf numFmtId="0" fontId="5" fillId="8" borderId="10" xfId="0" applyFont="1" applyFill="1" applyBorder="1" applyAlignment="1">
      <alignment horizontal="left" vertical="center"/>
    </xf>
    <xf numFmtId="0" fontId="5" fillId="8" borderId="13" xfId="0" applyFont="1" applyFill="1" applyBorder="1" applyAlignment="1">
      <alignment horizontal="left" vertical="center"/>
    </xf>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41" fillId="6" borderId="9" xfId="0" applyFont="1" applyFill="1" applyBorder="1" applyAlignment="1">
      <alignment horizontal="center" vertical="center"/>
    </xf>
    <xf numFmtId="0" fontId="41" fillId="6" borderId="0" xfId="0" applyFont="1" applyFill="1" applyAlignment="1">
      <alignment horizontal="center" vertical="center"/>
    </xf>
    <xf numFmtId="0" fontId="32" fillId="6" borderId="9" xfId="0" applyFont="1" applyFill="1" applyBorder="1" applyAlignment="1">
      <alignment horizontal="center" vertical="center" wrapText="1"/>
    </xf>
    <xf numFmtId="0" fontId="32" fillId="6" borderId="9" xfId="0" applyFont="1" applyFill="1" applyBorder="1" applyAlignment="1">
      <alignment horizontal="center" vertical="center"/>
    </xf>
    <xf numFmtId="0" fontId="32" fillId="6" borderId="0" xfId="0" applyFont="1" applyFill="1" applyAlignment="1">
      <alignment horizontal="center" vertical="center"/>
    </xf>
    <xf numFmtId="0" fontId="2" fillId="0" borderId="0" xfId="0" applyFont="1" applyAlignment="1">
      <alignment horizontal="left" vertical="center" wrapText="1"/>
    </xf>
    <xf numFmtId="0" fontId="50" fillId="2" borderId="14"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3" xfId="0" applyFont="1" applyFill="1" applyBorder="1" applyAlignment="1">
      <alignment horizontal="left" vertical="center" wrapText="1"/>
    </xf>
    <xf numFmtId="0" fontId="50" fillId="2" borderId="1" xfId="0" applyFont="1" applyFill="1" applyBorder="1" applyAlignment="1">
      <alignment horizontal="left" vertical="center" wrapText="1"/>
    </xf>
    <xf numFmtId="0" fontId="50" fillId="2" borderId="9" xfId="0" applyFont="1" applyFill="1" applyBorder="1" applyAlignment="1">
      <alignment horizontal="left" vertical="center" wrapText="1"/>
    </xf>
    <xf numFmtId="0" fontId="50" fillId="2" borderId="2" xfId="0" applyFont="1" applyFill="1" applyBorder="1" applyAlignment="1">
      <alignment horizontal="left" vertical="center" wrapText="1"/>
    </xf>
    <xf numFmtId="0" fontId="7" fillId="2" borderId="1" xfId="0" applyFont="1" applyFill="1" applyBorder="1"/>
    <xf numFmtId="0" fontId="7" fillId="2" borderId="9" xfId="0" applyFont="1" applyFill="1" applyBorder="1"/>
    <xf numFmtId="0" fontId="7" fillId="2" borderId="2" xfId="0" applyFont="1" applyFill="1" applyBorder="1"/>
    <xf numFmtId="0" fontId="5" fillId="0" borderId="0" xfId="0" applyFont="1" applyAlignment="1">
      <alignment horizontal="left"/>
    </xf>
    <xf numFmtId="0" fontId="44" fillId="0" borderId="0" xfId="0" applyFont="1" applyAlignment="1">
      <alignment horizontal="center" vertical="center"/>
    </xf>
    <xf numFmtId="0" fontId="22" fillId="0" borderId="0" xfId="0" applyFont="1" applyAlignment="1">
      <alignment vertical="top" wrapText="1"/>
    </xf>
    <xf numFmtId="0" fontId="7" fillId="0" borderId="0" xfId="0" applyFont="1" applyAlignment="1">
      <alignment horizontal="left" vertical="top"/>
    </xf>
    <xf numFmtId="0" fontId="11" fillId="0" borderId="0" xfId="0" applyFont="1" applyAlignment="1">
      <alignment horizontal="left" vertical="top" wrapText="1"/>
    </xf>
    <xf numFmtId="164" fontId="22" fillId="0" borderId="0" xfId="0" applyNumberFormat="1" applyFont="1" applyAlignment="1">
      <alignment horizontal="left" vertical="top" wrapText="1"/>
    </xf>
    <xf numFmtId="0" fontId="10" fillId="0" borderId="0" xfId="0" applyFont="1" applyAlignment="1">
      <alignment horizontal="left"/>
    </xf>
    <xf numFmtId="0" fontId="7" fillId="0" borderId="0" xfId="0" applyFont="1" applyAlignment="1">
      <alignment vertical="center" wrapText="1"/>
    </xf>
    <xf numFmtId="0" fontId="2" fillId="0" borderId="0" xfId="0" applyFont="1" applyAlignment="1">
      <alignment shrinkToFit="1"/>
    </xf>
    <xf numFmtId="0" fontId="46" fillId="0" borderId="0" xfId="0" applyFont="1" applyAlignment="1">
      <alignment vertical="top" wrapText="1"/>
    </xf>
    <xf numFmtId="49" fontId="47" fillId="0" borderId="0" xfId="0" applyNumberFormat="1" applyFont="1"/>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8" lockText="1" noThreeD="1"/>
</file>

<file path=xl/ctrlProps/ctrlProp10.xml><?xml version="1.0" encoding="utf-8"?>
<formControlPr xmlns="http://schemas.microsoft.com/office/spreadsheetml/2009/9/main" objectType="CheckBox" fmlaLink="$C$196" lockText="1" noThreeD="1"/>
</file>

<file path=xl/ctrlProps/ctrlProp11.xml><?xml version="1.0" encoding="utf-8"?>
<formControlPr xmlns="http://schemas.microsoft.com/office/spreadsheetml/2009/9/main" objectType="CheckBox" fmlaLink="$C$197" lockText="1" noThreeD="1"/>
</file>

<file path=xl/ctrlProps/ctrlProp12.xml><?xml version="1.0" encoding="utf-8"?>
<formControlPr xmlns="http://schemas.microsoft.com/office/spreadsheetml/2009/9/main" objectType="CheckBox" fmlaLink="$C$198" lockText="1" noThreeD="1"/>
</file>

<file path=xl/ctrlProps/ctrlProp13.xml><?xml version="1.0" encoding="utf-8"?>
<formControlPr xmlns="http://schemas.microsoft.com/office/spreadsheetml/2009/9/main" objectType="CheckBox" fmlaLink="$C$200" lockText="1" noThreeD="1"/>
</file>

<file path=xl/ctrlProps/ctrlProp14.xml><?xml version="1.0" encoding="utf-8"?>
<formControlPr xmlns="http://schemas.microsoft.com/office/spreadsheetml/2009/9/main" objectType="CheckBox" fmlaLink="$C$202" lockText="1" noThreeD="1"/>
</file>

<file path=xl/ctrlProps/ctrlProp15.xml><?xml version="1.0" encoding="utf-8"?>
<formControlPr xmlns="http://schemas.microsoft.com/office/spreadsheetml/2009/9/main" objectType="CheckBox" fmlaLink="$C$199" lockText="1" noThreeD="1"/>
</file>

<file path=xl/ctrlProps/ctrlProp16.xml><?xml version="1.0" encoding="utf-8"?>
<formControlPr xmlns="http://schemas.microsoft.com/office/spreadsheetml/2009/9/main" objectType="CheckBox" fmlaLink="$C$201" lockText="1" noThreeD="1"/>
</file>

<file path=xl/ctrlProps/ctrlProp17.xml><?xml version="1.0" encoding="utf-8"?>
<formControlPr xmlns="http://schemas.microsoft.com/office/spreadsheetml/2009/9/main" objectType="Drop" dropLines="5" dropStyle="combo" dx="25" fmlaLink="$C$238" fmlaRange="$D$238:$D$242" noThreeD="1" sel="1" val="0"/>
</file>

<file path=xl/ctrlProps/ctrlProp18.xml><?xml version="1.0" encoding="utf-8"?>
<formControlPr xmlns="http://schemas.microsoft.com/office/spreadsheetml/2009/9/main" objectType="Drop" dropLines="3" dropStyle="combo" dx="25" fmlaLink="$C$249" fmlaRange="$D$249:$D$251" noThreeD="1" sel="1" val="0"/>
</file>

<file path=xl/ctrlProps/ctrlProp19.xml><?xml version="1.0" encoding="utf-8"?>
<formControlPr xmlns="http://schemas.microsoft.com/office/spreadsheetml/2009/9/main" objectType="Drop" dropLines="5" dropStyle="combo" dx="25" fmlaLink="$C$244" fmlaRange="$D$244:$D$248" noThreeD="1" sel="1" val="0"/>
</file>

<file path=xl/ctrlProps/ctrlProp2.xml><?xml version="1.0" encoding="utf-8"?>
<formControlPr xmlns="http://schemas.microsoft.com/office/spreadsheetml/2009/9/main" objectType="CheckBox" fmlaLink="$D$171" lockText="1" noThreeD="1"/>
</file>

<file path=xl/ctrlProps/ctrlProp20.xml><?xml version="1.0" encoding="utf-8"?>
<formControlPr xmlns="http://schemas.microsoft.com/office/spreadsheetml/2009/9/main" objectType="CheckBox" fmlaLink="$D$170" lockText="1" noThreeD="1"/>
</file>

<file path=xl/ctrlProps/ctrlProp21.xml><?xml version="1.0" encoding="utf-8"?>
<formControlPr xmlns="http://schemas.microsoft.com/office/spreadsheetml/2009/9/main" objectType="Drop" dropLines="3" dropStyle="combo" dx="25" fmlaLink="$C$234" fmlaRange="$D$234:$D$236" noThreeD="1" sel="1" val="0"/>
</file>

<file path=xl/ctrlProps/ctrlProp22.xml><?xml version="1.0" encoding="utf-8"?>
<formControlPr xmlns="http://schemas.microsoft.com/office/spreadsheetml/2009/9/main" objectType="Drop" dropLines="4" dropStyle="combo" dx="25" fmlaLink="$C$254" fmlaRange="$D$254:$D$257" noThreeD="1" sel="1" val="0"/>
</file>

<file path=xl/ctrlProps/ctrlProp3.xml><?xml version="1.0" encoding="utf-8"?>
<formControlPr xmlns="http://schemas.microsoft.com/office/spreadsheetml/2009/9/main" objectType="Drop" dropLines="6" dropStyle="combo" dx="25" fmlaLink="$C$182" fmlaRange="$D$175:$D$180" noThreeD="1" sel="1" val="0"/>
</file>

<file path=xl/ctrlProps/ctrlProp4.xml><?xml version="1.0" encoding="utf-8"?>
<formControlPr xmlns="http://schemas.microsoft.com/office/spreadsheetml/2009/9/main" objectType="Drop" dropLines="4" dropStyle="combo" dx="25" fmlaLink="$C$191" fmlaRange="$D$187:$D$190" noThreeD="1" sel="1" val="0"/>
</file>

<file path=xl/ctrlProps/ctrlProp5.xml><?xml version="1.0" encoding="utf-8"?>
<formControlPr xmlns="http://schemas.microsoft.com/office/spreadsheetml/2009/9/main" objectType="Drop" dropStyle="combo" dx="25" fmlaLink="$C$205" fmlaRange="$D$205:$D$212" noThreeD="1" sel="1" val="0"/>
</file>

<file path=xl/ctrlProps/ctrlProp6.xml><?xml version="1.0" encoding="utf-8"?>
<formControlPr xmlns="http://schemas.microsoft.com/office/spreadsheetml/2009/9/main" objectType="CheckBox" fmlaLink="$C$192" noThreeD="1"/>
</file>

<file path=xl/ctrlProps/ctrlProp7.xml><?xml version="1.0" encoding="utf-8"?>
<formControlPr xmlns="http://schemas.microsoft.com/office/spreadsheetml/2009/9/main" objectType="CheckBox" fmlaLink="$C$193" noThreeD="1"/>
</file>

<file path=xl/ctrlProps/ctrlProp8.xml><?xml version="1.0" encoding="utf-8"?>
<formControlPr xmlns="http://schemas.microsoft.com/office/spreadsheetml/2009/9/main" objectType="Drop" dropLines="15" dropStyle="combo" dx="25" fmlaLink="$C$214" fmlaRange="$D$214:$D$228" noThreeD="1" sel="1" val="0"/>
</file>

<file path=xl/ctrlProps/ctrlProp9.xml><?xml version="1.0" encoding="utf-8"?>
<formControlPr xmlns="http://schemas.microsoft.com/office/spreadsheetml/2009/9/main" objectType="Drop" dropLines="3" dropStyle="combo" dx="25" fmlaLink="$C$230" fmlaRange="$D$230:$D$232"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314" name="Picture 2">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444500" y="7325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76200</xdr:rowOff>
        </xdr:from>
        <xdr:to>
          <xdr:col>3</xdr:col>
          <xdr:colOff>349250</xdr:colOff>
          <xdr:row>37</xdr:row>
          <xdr:rowOff>82550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844550</xdr:colOff>
          <xdr:row>71</xdr:row>
          <xdr:rowOff>133350</xdr:rowOff>
        </xdr:from>
        <xdr:to>
          <xdr:col>4</xdr:col>
          <xdr:colOff>1333500</xdr:colOff>
          <xdr:row>73</xdr:row>
          <xdr:rowOff>6350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806450</xdr:colOff>
          <xdr:row>104</xdr:row>
          <xdr:rowOff>158750</xdr:rowOff>
        </xdr:from>
        <xdr:to>
          <xdr:col>4</xdr:col>
          <xdr:colOff>1244600</xdr:colOff>
          <xdr:row>106</xdr:row>
          <xdr:rowOff>31750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5</xdr:col>
          <xdr:colOff>0</xdr:colOff>
          <xdr:row>85</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134</xdr:row>
          <xdr:rowOff>69850</xdr:rowOff>
        </xdr:from>
        <xdr:to>
          <xdr:col>4</xdr:col>
          <xdr:colOff>1143000</xdr:colOff>
          <xdr:row>136</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135</xdr:row>
          <xdr:rowOff>133350</xdr:rowOff>
        </xdr:from>
        <xdr:to>
          <xdr:col>4</xdr:col>
          <xdr:colOff>1143000</xdr:colOff>
          <xdr:row>137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45</xdr:row>
          <xdr:rowOff>19050</xdr:rowOff>
        </xdr:from>
        <xdr:to>
          <xdr:col>4</xdr:col>
          <xdr:colOff>1327150</xdr:colOff>
          <xdr:row>45</xdr:row>
          <xdr:rowOff>196850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12700</xdr:rowOff>
        </xdr:from>
        <xdr:to>
          <xdr:col>4</xdr:col>
          <xdr:colOff>495300</xdr:colOff>
          <xdr:row>46</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38100</xdr:rowOff>
        </xdr:from>
        <xdr:to>
          <xdr:col>7</xdr:col>
          <xdr:colOff>406400</xdr:colOff>
          <xdr:row>35</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12700</xdr:rowOff>
        </xdr:from>
        <xdr:to>
          <xdr:col>7</xdr:col>
          <xdr:colOff>412750</xdr:colOff>
          <xdr:row>36</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12700</xdr:rowOff>
        </xdr:from>
        <xdr:to>
          <xdr:col>7</xdr:col>
          <xdr:colOff>412750</xdr:colOff>
          <xdr:row>37</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38</xdr:row>
          <xdr:rowOff>0</xdr:rowOff>
        </xdr:from>
        <xdr:to>
          <xdr:col>7</xdr:col>
          <xdr:colOff>419100</xdr:colOff>
          <xdr:row>39</xdr:row>
          <xdr:rowOff>63500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39</xdr:row>
          <xdr:rowOff>152400</xdr:rowOff>
        </xdr:from>
        <xdr:to>
          <xdr:col>7</xdr:col>
          <xdr:colOff>419100</xdr:colOff>
          <xdr:row>41</xdr:row>
          <xdr:rowOff>12700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6350</xdr:rowOff>
        </xdr:from>
        <xdr:to>
          <xdr:col>7</xdr:col>
          <xdr:colOff>412750</xdr:colOff>
          <xdr:row>38</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39</xdr:row>
          <xdr:rowOff>0</xdr:rowOff>
        </xdr:from>
        <xdr:to>
          <xdr:col>7</xdr:col>
          <xdr:colOff>571500</xdr:colOff>
          <xdr:row>40</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139700</xdr:rowOff>
        </xdr:from>
        <xdr:to>
          <xdr:col>5</xdr:col>
          <xdr:colOff>0</xdr:colOff>
          <xdr:row>84</xdr:row>
          <xdr:rowOff>158750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58</xdr:row>
          <xdr:rowOff>139700</xdr:rowOff>
        </xdr:from>
        <xdr:to>
          <xdr:col>4</xdr:col>
          <xdr:colOff>514350</xdr:colOff>
          <xdr:row>60</xdr:row>
          <xdr:rowOff>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53</xdr:row>
          <xdr:rowOff>139700</xdr:rowOff>
        </xdr:from>
        <xdr:to>
          <xdr:col>5</xdr:col>
          <xdr:colOff>50800</xdr:colOff>
          <xdr:row>54</xdr:row>
          <xdr:rowOff>158750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19</xdr:row>
          <xdr:rowOff>6350</xdr:rowOff>
        </xdr:from>
        <xdr:to>
          <xdr:col>6</xdr:col>
          <xdr:colOff>762000</xdr:colOff>
          <xdr:row>20</xdr:row>
          <xdr:rowOff>88900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75</xdr:row>
          <xdr:rowOff>76200</xdr:rowOff>
        </xdr:from>
        <xdr:to>
          <xdr:col>4</xdr:col>
          <xdr:colOff>1193800</xdr:colOff>
          <xdr:row>76</xdr:row>
          <xdr:rowOff>50800</xdr:rowOff>
        </xdr:to>
        <xdr:sp macro="" textlink="">
          <xdr:nvSpPr>
            <xdr:cNvPr id="1274" name="Drop Dow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5</xdr:col>
          <xdr:colOff>0</xdr:colOff>
          <xdr:row>86</xdr:row>
          <xdr:rowOff>184150</xdr:rowOff>
        </xdr:to>
        <xdr:sp macro="" textlink="">
          <xdr:nvSpPr>
            <xdr:cNvPr id="1275" name="Drop Dow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ircrating.org/irc-rule/"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58"/>
  <sheetViews>
    <sheetView showGridLines="0" tabSelected="1" zoomScaleNormal="100" workbookViewId="0">
      <selection activeCell="D14" sqref="D14:F14"/>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307">
        <v>2023</v>
      </c>
      <c r="B1" s="307"/>
      <c r="C1" s="327" t="s">
        <v>300</v>
      </c>
      <c r="D1" s="328"/>
      <c r="E1" s="328"/>
      <c r="F1" s="328"/>
      <c r="G1" s="328"/>
      <c r="H1" s="325" t="s">
        <v>301</v>
      </c>
      <c r="I1" s="108"/>
      <c r="J1" s="235" t="s">
        <v>353</v>
      </c>
      <c r="K1" s="126"/>
      <c r="L1" s="126"/>
      <c r="M1" s="126"/>
      <c r="N1" s="126"/>
      <c r="O1" s="126"/>
      <c r="P1" s="69"/>
    </row>
    <row r="2" spans="1:16" ht="25" customHeight="1" x14ac:dyDescent="0.25">
      <c r="A2" s="307"/>
      <c r="B2" s="307"/>
      <c r="C2" s="329"/>
      <c r="D2" s="329"/>
      <c r="E2" s="329"/>
      <c r="F2" s="329"/>
      <c r="G2" s="329"/>
      <c r="H2" s="326"/>
    </row>
    <row r="3" spans="1:16" ht="15" customHeight="1" x14ac:dyDescent="0.25">
      <c r="A3" s="185"/>
      <c r="B3" s="64"/>
      <c r="C3" s="64"/>
      <c r="D3" s="105"/>
      <c r="E3" s="105"/>
      <c r="F3" s="105"/>
      <c r="G3" s="105"/>
      <c r="H3" s="326"/>
      <c r="I3" s="108"/>
    </row>
    <row r="4" spans="1:16" ht="15" customHeight="1" x14ac:dyDescent="0.25">
      <c r="A4" s="185"/>
      <c r="B4" s="66"/>
      <c r="C4" s="66"/>
      <c r="D4" s="259" t="s">
        <v>306</v>
      </c>
      <c r="E4" s="259"/>
      <c r="F4" s="259"/>
      <c r="G4" s="259"/>
      <c r="H4" s="66"/>
      <c r="I4" s="108"/>
      <c r="J4" s="197"/>
      <c r="K4" s="197"/>
      <c r="L4" s="197"/>
      <c r="M4" s="197"/>
      <c r="N4" s="197"/>
      <c r="O4" s="197"/>
    </row>
    <row r="5" spans="1:16" ht="15" customHeight="1" x14ac:dyDescent="0.3">
      <c r="A5" s="185"/>
      <c r="C5" s="68"/>
      <c r="D5" s="259"/>
      <c r="E5" s="259"/>
      <c r="F5" s="259"/>
      <c r="G5" s="259"/>
      <c r="H5" s="201"/>
      <c r="I5" s="118"/>
      <c r="J5" s="118"/>
      <c r="K5" s="117"/>
      <c r="L5" s="117"/>
    </row>
    <row r="6" spans="1:16" ht="15" customHeight="1" x14ac:dyDescent="0.25">
      <c r="A6" s="185"/>
      <c r="B6" s="66"/>
      <c r="C6" s="66"/>
      <c r="D6" s="259"/>
      <c r="E6" s="259"/>
      <c r="F6" s="259"/>
      <c r="G6" s="259"/>
      <c r="H6" s="201"/>
    </row>
    <row r="7" spans="1:16" ht="15" customHeight="1" x14ac:dyDescent="0.3">
      <c r="A7" s="185"/>
      <c r="D7" s="120"/>
      <c r="E7" s="199" t="s">
        <v>354</v>
      </c>
      <c r="F7" s="62"/>
      <c r="G7" s="112"/>
      <c r="H7" s="64"/>
      <c r="I7" s="70"/>
      <c r="J7" s="198"/>
      <c r="K7" s="197"/>
      <c r="L7" s="197"/>
      <c r="M7" s="197"/>
      <c r="N7" s="197"/>
      <c r="O7" s="197"/>
    </row>
    <row r="8" spans="1:16" ht="18" customHeight="1" thickBot="1" x14ac:dyDescent="0.3">
      <c r="A8" s="186"/>
      <c r="B8" s="63"/>
      <c r="C8" s="63"/>
      <c r="E8" s="19"/>
      <c r="I8" s="341" t="s">
        <v>339</v>
      </c>
      <c r="J8" s="341"/>
      <c r="K8" s="112"/>
      <c r="L8" s="112"/>
      <c r="M8" s="112"/>
      <c r="N8" s="112"/>
      <c r="O8" s="112"/>
    </row>
    <row r="9" spans="1:16" ht="17.25" customHeight="1" thickTop="1" thickBot="1" x14ac:dyDescent="0.3">
      <c r="A9" s="187"/>
      <c r="B9" s="42"/>
      <c r="C9" s="308" t="s">
        <v>129</v>
      </c>
      <c r="D9" s="309"/>
      <c r="E9" s="309"/>
      <c r="F9" s="309"/>
      <c r="G9" s="309"/>
      <c r="H9" s="310"/>
      <c r="I9" s="202" t="s">
        <v>307</v>
      </c>
      <c r="J9" s="203">
        <f>D158</f>
        <v>0</v>
      </c>
      <c r="K9" s="112"/>
      <c r="L9" s="112"/>
      <c r="M9" s="112"/>
      <c r="N9" s="112"/>
      <c r="O9" s="112"/>
    </row>
    <row r="10" spans="1:16" ht="17.25" customHeight="1" thickTop="1" x14ac:dyDescent="0.25">
      <c r="A10" s="187"/>
      <c r="B10" s="42"/>
      <c r="C10" s="243" t="s">
        <v>341</v>
      </c>
      <c r="D10" s="244"/>
      <c r="E10" s="236"/>
      <c r="F10" s="236"/>
      <c r="G10" s="236"/>
      <c r="H10" s="236"/>
      <c r="I10" s="221"/>
      <c r="J10" s="222"/>
      <c r="K10" s="112"/>
      <c r="L10" s="112"/>
      <c r="M10" s="112"/>
      <c r="N10" s="112"/>
      <c r="O10" s="112"/>
    </row>
    <row r="11" spans="1:16" ht="17.25" customHeight="1" x14ac:dyDescent="0.25">
      <c r="A11" s="187"/>
      <c r="B11" s="42"/>
      <c r="C11" s="237" t="s">
        <v>342</v>
      </c>
      <c r="D11" s="238"/>
      <c r="E11" s="238"/>
      <c r="F11" s="238"/>
      <c r="G11" s="238"/>
      <c r="H11" s="239"/>
      <c r="I11" s="221"/>
      <c r="J11" s="222"/>
      <c r="K11" s="112"/>
      <c r="L11" s="112"/>
      <c r="M11" s="112"/>
      <c r="N11" s="112"/>
      <c r="O11" s="112"/>
    </row>
    <row r="12" spans="1:16" ht="17.25" customHeight="1" x14ac:dyDescent="0.25">
      <c r="A12" s="187"/>
      <c r="B12" s="42"/>
      <c r="C12" s="240"/>
      <c r="D12" s="241"/>
      <c r="E12" s="241"/>
      <c r="F12" s="241"/>
      <c r="G12" s="241"/>
      <c r="H12" s="242"/>
      <c r="I12" s="221"/>
      <c r="J12" s="222"/>
      <c r="K12" s="112"/>
      <c r="L12" s="112"/>
      <c r="M12" s="112"/>
      <c r="N12" s="112"/>
      <c r="O12" s="112"/>
    </row>
    <row r="13" spans="1:16" ht="12.75" customHeight="1" x14ac:dyDescent="0.3">
      <c r="A13" s="187"/>
      <c r="B13" s="42"/>
      <c r="I13" s="111"/>
      <c r="J13" s="79"/>
      <c r="K13" s="79"/>
      <c r="L13" s="79"/>
      <c r="M13" s="79"/>
      <c r="N13" s="79"/>
      <c r="O13" s="79"/>
    </row>
    <row r="14" spans="1:16" ht="15" customHeight="1" x14ac:dyDescent="0.25">
      <c r="A14" s="187"/>
      <c r="B14" s="42"/>
      <c r="C14" s="95" t="s">
        <v>144</v>
      </c>
      <c r="D14" s="268"/>
      <c r="E14" s="269"/>
      <c r="F14" s="269"/>
      <c r="G14" s="195" t="s">
        <v>296</v>
      </c>
      <c r="I14" s="260"/>
      <c r="J14" s="260"/>
      <c r="K14" s="95"/>
      <c r="L14" s="95"/>
      <c r="M14" s="95"/>
      <c r="N14" s="95"/>
      <c r="O14" s="95"/>
    </row>
    <row r="15" spans="1:16" ht="15" customHeight="1" x14ac:dyDescent="0.25">
      <c r="A15" s="187"/>
      <c r="B15" s="62"/>
      <c r="C15" s="95" t="s">
        <v>3</v>
      </c>
      <c r="D15" s="268"/>
      <c r="E15" s="269"/>
      <c r="F15" s="269"/>
      <c r="G15" s="195" t="s">
        <v>297</v>
      </c>
      <c r="I15" s="260"/>
      <c r="J15" s="260"/>
      <c r="K15" s="95"/>
      <c r="L15" s="95"/>
      <c r="M15" s="95"/>
      <c r="N15" s="95"/>
      <c r="O15" s="95"/>
    </row>
    <row r="16" spans="1:16" ht="15" customHeight="1" x14ac:dyDescent="0.25">
      <c r="A16" s="187"/>
      <c r="B16" s="62"/>
      <c r="C16" s="95" t="s">
        <v>4</v>
      </c>
      <c r="D16" s="94"/>
      <c r="E16" s="214" t="s">
        <v>313</v>
      </c>
      <c r="F16" s="213"/>
      <c r="G16" s="223" t="str">
        <f>IF(F16&lt;2010,"Must be within last 10 years - if earlier please complete new application form","")</f>
        <v>Must be within last 10 years - if earlier please complete new application form</v>
      </c>
      <c r="I16" s="195"/>
      <c r="K16" s="112"/>
      <c r="L16" s="112"/>
      <c r="M16" s="112"/>
      <c r="N16" s="112"/>
      <c r="O16" s="112"/>
    </row>
    <row r="17" spans="1:15" ht="15" customHeight="1" x14ac:dyDescent="0.25">
      <c r="A17" s="187"/>
      <c r="B17" s="62"/>
      <c r="C17" s="112" t="s">
        <v>54</v>
      </c>
      <c r="D17" s="270"/>
      <c r="E17" s="317"/>
      <c r="F17" s="318"/>
      <c r="G17" s="196"/>
      <c r="H17" s="145"/>
      <c r="I17" s="145"/>
      <c r="K17" s="169"/>
      <c r="L17" s="169"/>
      <c r="M17" s="169"/>
      <c r="N17" s="169"/>
      <c r="O17" s="169"/>
    </row>
    <row r="18" spans="1:15" ht="15" customHeight="1" x14ac:dyDescent="0.25">
      <c r="A18" s="187"/>
      <c r="B18" s="62"/>
      <c r="C18" s="109" t="s">
        <v>311</v>
      </c>
      <c r="D18" s="270"/>
      <c r="E18" s="271"/>
      <c r="F18" s="272"/>
      <c r="G18" s="273" t="s">
        <v>318</v>
      </c>
      <c r="H18" s="274"/>
      <c r="I18" s="212"/>
      <c r="J18" s="273" t="s">
        <v>317</v>
      </c>
      <c r="K18" s="274"/>
      <c r="L18" s="175"/>
      <c r="M18" s="175"/>
      <c r="N18" s="168"/>
      <c r="O18" s="168"/>
    </row>
    <row r="19" spans="1:15" ht="15" customHeight="1" x14ac:dyDescent="0.25">
      <c r="A19" s="187"/>
      <c r="B19" s="62"/>
      <c r="C19" s="109" t="s">
        <v>312</v>
      </c>
      <c r="D19" s="270"/>
      <c r="E19" s="271"/>
      <c r="F19" s="272"/>
      <c r="G19" s="176"/>
      <c r="H19" s="306"/>
      <c r="I19" s="306"/>
      <c r="J19" s="306"/>
      <c r="K19" s="175"/>
      <c r="L19" s="175"/>
      <c r="M19" s="175"/>
      <c r="N19" s="168"/>
      <c r="O19" s="168"/>
    </row>
    <row r="20" spans="1:15" ht="15" customHeight="1" x14ac:dyDescent="0.25">
      <c r="A20" s="187"/>
      <c r="B20" s="62"/>
      <c r="C20" s="109"/>
      <c r="D20" s="270"/>
      <c r="E20" s="271"/>
      <c r="F20" s="272"/>
      <c r="G20" s="80"/>
      <c r="H20" s="279" t="s">
        <v>304</v>
      </c>
      <c r="I20" s="279"/>
      <c r="J20" s="279"/>
      <c r="K20" s="175"/>
      <c r="L20" s="175"/>
      <c r="M20" s="175"/>
      <c r="N20" s="168"/>
      <c r="O20" s="168"/>
    </row>
    <row r="21" spans="1:15" ht="15" customHeight="1" x14ac:dyDescent="0.25">
      <c r="A21" s="187"/>
      <c r="B21" s="62"/>
      <c r="C21" s="109"/>
      <c r="D21" s="270"/>
      <c r="E21" s="271"/>
      <c r="F21" s="272"/>
      <c r="H21" s="279"/>
      <c r="I21" s="279"/>
      <c r="J21" s="279"/>
      <c r="K21" s="175"/>
      <c r="L21" s="175"/>
      <c r="M21" s="175"/>
      <c r="N21" s="168"/>
      <c r="O21" s="168"/>
    </row>
    <row r="22" spans="1:15" ht="15" customHeight="1" x14ac:dyDescent="0.25">
      <c r="A22" s="187"/>
      <c r="B22" s="62"/>
      <c r="C22" s="109" t="s">
        <v>293</v>
      </c>
      <c r="D22" s="270"/>
      <c r="E22" s="271"/>
      <c r="F22" s="272"/>
      <c r="H22" s="279"/>
      <c r="I22" s="279"/>
      <c r="J22" s="279"/>
      <c r="K22" s="175"/>
      <c r="L22" s="175"/>
      <c r="M22" s="175"/>
      <c r="N22" s="168"/>
      <c r="O22" s="168"/>
    </row>
    <row r="23" spans="1:15" ht="15" customHeight="1" x14ac:dyDescent="0.25">
      <c r="A23" s="187"/>
      <c r="B23" s="62"/>
      <c r="C23" s="109" t="s">
        <v>292</v>
      </c>
      <c r="D23" s="270"/>
      <c r="E23" s="271"/>
      <c r="F23" s="272"/>
      <c r="G23" s="80"/>
      <c r="I23" s="145"/>
      <c r="K23" s="175"/>
      <c r="L23" s="175"/>
      <c r="M23" s="175"/>
      <c r="N23" s="168"/>
      <c r="O23" s="168"/>
    </row>
    <row r="24" spans="1:15" ht="15" customHeight="1" x14ac:dyDescent="0.25">
      <c r="A24" s="187"/>
      <c r="B24" s="62"/>
      <c r="C24" s="183" t="s">
        <v>179</v>
      </c>
      <c r="D24" s="322"/>
      <c r="E24" s="271"/>
      <c r="F24" s="272"/>
    </row>
    <row r="25" spans="1:15" ht="15" customHeight="1" x14ac:dyDescent="0.25">
      <c r="A25" s="187"/>
      <c r="B25" s="62"/>
      <c r="C25" s="79" t="s">
        <v>56</v>
      </c>
      <c r="D25" s="270"/>
      <c r="E25" s="271"/>
      <c r="F25" s="272"/>
    </row>
    <row r="26" spans="1:15" ht="15" customHeight="1" x14ac:dyDescent="0.25">
      <c r="A26" s="187"/>
      <c r="B26" s="62"/>
      <c r="C26" s="110" t="s">
        <v>147</v>
      </c>
      <c r="D26" s="270"/>
      <c r="E26" s="271"/>
      <c r="F26" s="272"/>
    </row>
    <row r="27" spans="1:15" ht="15" customHeight="1" x14ac:dyDescent="0.25">
      <c r="A27" s="187"/>
      <c r="B27" s="79"/>
      <c r="C27" s="257" t="s">
        <v>188</v>
      </c>
      <c r="D27" s="258"/>
      <c r="E27" s="258"/>
      <c r="F27" s="258"/>
      <c r="G27" s="258"/>
      <c r="H27" s="258"/>
    </row>
    <row r="28" spans="1:15" ht="15" customHeight="1" x14ac:dyDescent="0.25">
      <c r="A28" s="187"/>
      <c r="B28" s="79"/>
      <c r="C28" s="258"/>
      <c r="D28" s="258"/>
      <c r="E28" s="258"/>
      <c r="F28" s="258"/>
      <c r="G28" s="258"/>
      <c r="H28" s="258"/>
    </row>
    <row r="29" spans="1:15" x14ac:dyDescent="0.3">
      <c r="A29" s="187"/>
      <c r="B29" s="25"/>
      <c r="C29" s="259" t="s">
        <v>189</v>
      </c>
      <c r="D29" s="259"/>
      <c r="E29" s="259"/>
      <c r="F29" s="259"/>
      <c r="G29" s="259"/>
      <c r="H29" s="259"/>
    </row>
    <row r="30" spans="1:15" x14ac:dyDescent="0.3">
      <c r="A30" s="187"/>
      <c r="B30" s="25"/>
      <c r="C30" s="201"/>
      <c r="D30" s="201"/>
      <c r="E30" s="201"/>
      <c r="F30" s="201"/>
      <c r="G30" s="201"/>
      <c r="H30" s="201"/>
    </row>
    <row r="31" spans="1:15" x14ac:dyDescent="0.3">
      <c r="A31" s="187"/>
      <c r="B31" s="275" t="s">
        <v>343</v>
      </c>
      <c r="C31" s="275"/>
      <c r="D31" s="275"/>
      <c r="E31" s="275"/>
      <c r="F31" s="275"/>
      <c r="G31" s="275"/>
      <c r="H31" s="275"/>
      <c r="I31" s="275"/>
      <c r="J31" s="275"/>
    </row>
    <row r="32" spans="1:15" ht="13.5" customHeight="1" x14ac:dyDescent="0.25">
      <c r="A32" s="187"/>
      <c r="B32" s="19"/>
      <c r="D32" s="22"/>
      <c r="E32" s="22"/>
      <c r="F32" s="22"/>
    </row>
    <row r="33" spans="1:15" ht="32" customHeight="1" x14ac:dyDescent="0.25">
      <c r="A33" s="187"/>
      <c r="B33" s="319" t="s">
        <v>305</v>
      </c>
      <c r="C33" s="320"/>
      <c r="D33" s="320"/>
      <c r="E33" s="321"/>
      <c r="F33" s="114"/>
      <c r="G33" s="330" t="s">
        <v>219</v>
      </c>
      <c r="H33" s="330"/>
      <c r="I33" s="330"/>
      <c r="J33" s="330"/>
      <c r="K33" s="330"/>
      <c r="L33" s="330"/>
    </row>
    <row r="34" spans="1:15" ht="49.5" customHeight="1" x14ac:dyDescent="0.25">
      <c r="A34" s="187"/>
      <c r="B34" s="323" t="s">
        <v>185</v>
      </c>
      <c r="C34" s="324"/>
      <c r="D34" s="121" t="s">
        <v>208</v>
      </c>
      <c r="E34" s="123" t="s">
        <v>218</v>
      </c>
      <c r="G34" s="331" t="s">
        <v>276</v>
      </c>
      <c r="H34" s="332"/>
      <c r="I34" s="332"/>
      <c r="J34" s="332"/>
      <c r="K34" s="332"/>
      <c r="L34" s="333"/>
      <c r="M34" s="127"/>
      <c r="N34" s="127"/>
      <c r="O34" s="127"/>
    </row>
    <row r="35" spans="1:15" ht="15.5" x14ac:dyDescent="0.35">
      <c r="A35" s="187"/>
      <c r="B35" s="188" t="s">
        <v>283</v>
      </c>
      <c r="C35" s="188"/>
      <c r="D35" s="190"/>
      <c r="E35" s="191"/>
      <c r="G35" s="155"/>
      <c r="H35" s="156"/>
      <c r="I35" s="334"/>
      <c r="J35" s="335"/>
      <c r="K35" s="335"/>
      <c r="L35" s="336"/>
      <c r="M35" s="127"/>
      <c r="N35" s="127"/>
      <c r="O35" s="127"/>
    </row>
    <row r="36" spans="1:15" ht="12.75" customHeight="1" x14ac:dyDescent="0.3">
      <c r="A36" s="187"/>
      <c r="C36" s="6" t="s">
        <v>48</v>
      </c>
      <c r="D36" s="90"/>
      <c r="E36" s="96"/>
      <c r="G36" s="157"/>
      <c r="H36" s="158"/>
      <c r="I36" s="276" t="str">
        <f>IF(A199&gt;0,"Supply drawings &amp; details of materials with application","")</f>
        <v/>
      </c>
      <c r="J36" s="277"/>
      <c r="K36" s="277"/>
      <c r="L36" s="278"/>
      <c r="M36" s="127"/>
      <c r="N36" s="127"/>
      <c r="O36" s="127"/>
    </row>
    <row r="37" spans="1:15" ht="12.75" customHeight="1" x14ac:dyDescent="0.3">
      <c r="A37" s="187"/>
      <c r="C37" s="170" t="s">
        <v>190</v>
      </c>
      <c r="D37" s="340"/>
      <c r="E37" s="340"/>
      <c r="F37" s="340"/>
      <c r="G37" s="159"/>
      <c r="H37" s="160"/>
      <c r="I37" s="276"/>
      <c r="J37" s="277"/>
      <c r="K37" s="277"/>
      <c r="L37" s="278"/>
    </row>
    <row r="38" spans="1:15" ht="12.75" customHeight="1" x14ac:dyDescent="0.3">
      <c r="A38" s="187"/>
      <c r="C38" s="6" t="s">
        <v>5</v>
      </c>
      <c r="D38" s="90"/>
      <c r="E38" s="96"/>
      <c r="G38" s="159"/>
      <c r="H38" s="160"/>
      <c r="I38" s="311"/>
      <c r="J38" s="312"/>
      <c r="K38" s="312"/>
      <c r="L38" s="313"/>
    </row>
    <row r="39" spans="1:15" ht="12.75" customHeight="1" x14ac:dyDescent="0.3">
      <c r="A39" s="187"/>
      <c r="C39" s="6" t="s">
        <v>8</v>
      </c>
      <c r="D39" s="87"/>
      <c r="E39" s="96"/>
      <c r="G39" s="159"/>
      <c r="H39" s="160"/>
      <c r="I39" s="337" t="str">
        <f>IF(A201&gt;0,"Declare weight differences and changes to configuration","")</f>
        <v/>
      </c>
      <c r="J39" s="338"/>
      <c r="K39" s="338"/>
      <c r="L39" s="339"/>
    </row>
    <row r="40" spans="1:15" x14ac:dyDescent="0.3">
      <c r="A40" s="187"/>
      <c r="C40" s="6" t="s">
        <v>9</v>
      </c>
      <c r="D40" s="87"/>
      <c r="E40" s="96"/>
      <c r="G40" s="159"/>
      <c r="H40" s="160"/>
      <c r="I40" s="311"/>
      <c r="J40" s="312"/>
      <c r="K40" s="312"/>
      <c r="L40" s="313"/>
    </row>
    <row r="41" spans="1:15" ht="15.5" customHeight="1" x14ac:dyDescent="0.3">
      <c r="A41" s="187"/>
      <c r="C41" s="6" t="s">
        <v>6</v>
      </c>
      <c r="D41" s="87"/>
      <c r="E41" s="96"/>
      <c r="G41" s="161"/>
      <c r="H41" s="162"/>
      <c r="I41" s="314" t="str">
        <f>IF(B202&gt;0,"Supply full details, photos &amp; details of materials with application","")</f>
        <v/>
      </c>
      <c r="J41" s="315"/>
      <c r="K41" s="315"/>
      <c r="L41" s="316"/>
    </row>
    <row r="42" spans="1:15" ht="12.75" customHeight="1" x14ac:dyDescent="0.3">
      <c r="A42" s="187"/>
      <c r="C42" s="6" t="s">
        <v>7</v>
      </c>
      <c r="D42" s="87"/>
      <c r="E42" s="96"/>
    </row>
    <row r="43" spans="1:15" ht="12.75" customHeight="1" x14ac:dyDescent="0.3">
      <c r="A43" s="187"/>
      <c r="C43" s="6" t="s">
        <v>47</v>
      </c>
      <c r="D43" s="88"/>
      <c r="E43" s="96"/>
      <c r="F43" s="124" t="s">
        <v>154</v>
      </c>
      <c r="G43" s="283" t="s">
        <v>298</v>
      </c>
      <c r="H43" s="283"/>
      <c r="I43" s="283"/>
      <c r="J43" s="283"/>
      <c r="K43" s="283"/>
      <c r="L43" s="283"/>
      <c r="M43" s="283"/>
      <c r="N43" s="283"/>
      <c r="O43" s="174"/>
    </row>
    <row r="44" spans="1:15" ht="12.75" customHeight="1" x14ac:dyDescent="0.25">
      <c r="A44" s="187"/>
      <c r="B44" s="22"/>
      <c r="C44" s="7" t="s">
        <v>27</v>
      </c>
      <c r="D44" s="88"/>
      <c r="E44" s="96"/>
      <c r="F44" s="124" t="s">
        <v>154</v>
      </c>
      <c r="G44" s="283" t="s">
        <v>299</v>
      </c>
      <c r="H44" s="283"/>
      <c r="I44" s="283"/>
      <c r="J44" s="283"/>
      <c r="K44" s="283"/>
      <c r="L44" s="283"/>
      <c r="M44" s="283"/>
      <c r="N44" s="174"/>
      <c r="O44" s="174"/>
    </row>
    <row r="45" spans="1:15" ht="13.5" customHeight="1" x14ac:dyDescent="0.3">
      <c r="A45" s="187"/>
      <c r="C45" s="7" t="s">
        <v>178</v>
      </c>
      <c r="D45" s="89"/>
      <c r="E45" s="96"/>
      <c r="F45" s="124" t="s">
        <v>154</v>
      </c>
    </row>
    <row r="46" spans="1:15" ht="16.5" customHeight="1" x14ac:dyDescent="0.3">
      <c r="A46" s="187"/>
      <c r="C46" s="22" t="s">
        <v>206</v>
      </c>
      <c r="D46" s="284"/>
      <c r="E46" s="285"/>
      <c r="F46" s="124"/>
      <c r="G46" s="254" t="s">
        <v>337</v>
      </c>
      <c r="H46" s="255"/>
      <c r="I46" s="255"/>
      <c r="J46" s="255"/>
      <c r="K46" s="255"/>
      <c r="L46" s="255"/>
      <c r="M46" s="256"/>
      <c r="N46" s="2"/>
      <c r="O46" s="2"/>
    </row>
    <row r="47" spans="1:15" ht="15" customHeight="1" x14ac:dyDescent="0.25">
      <c r="A47" s="187"/>
      <c r="B47" s="107"/>
      <c r="C47" s="107" t="s">
        <v>207</v>
      </c>
      <c r="D47" s="122"/>
      <c r="E47" s="119"/>
      <c r="F47" s="124"/>
      <c r="G47" s="280"/>
      <c r="H47" s="281"/>
      <c r="I47" s="281"/>
      <c r="J47" s="281"/>
      <c r="K47" s="281"/>
      <c r="L47" s="281"/>
      <c r="M47" s="282"/>
      <c r="N47" s="200"/>
      <c r="O47" s="200"/>
    </row>
    <row r="48" spans="1:15" ht="12.75" customHeight="1" x14ac:dyDescent="0.25">
      <c r="A48" s="187"/>
      <c r="B48" s="22" t="s">
        <v>166</v>
      </c>
      <c r="C48" s="7" t="s">
        <v>153</v>
      </c>
      <c r="D48" s="88"/>
      <c r="E48" s="96"/>
      <c r="F48" s="124" t="s">
        <v>154</v>
      </c>
      <c r="G48" s="251"/>
      <c r="H48" s="252"/>
      <c r="I48" s="252"/>
      <c r="J48" s="252"/>
      <c r="K48" s="252"/>
      <c r="L48" s="252"/>
      <c r="M48" s="253"/>
      <c r="N48" s="200"/>
      <c r="O48" s="200"/>
    </row>
    <row r="49" spans="1:15" ht="12.75" customHeight="1" x14ac:dyDescent="0.3">
      <c r="A49" s="187"/>
      <c r="C49" s="72" t="s">
        <v>186</v>
      </c>
      <c r="D49" s="87"/>
      <c r="E49" s="96"/>
      <c r="G49" s="251"/>
      <c r="H49" s="252"/>
      <c r="I49" s="252"/>
      <c r="J49" s="252"/>
      <c r="K49" s="252"/>
      <c r="L49" s="252"/>
      <c r="M49" s="253"/>
      <c r="N49" s="200"/>
      <c r="O49" s="200"/>
    </row>
    <row r="50" spans="1:15" ht="12.75" customHeight="1" x14ac:dyDescent="0.3">
      <c r="A50" s="187"/>
      <c r="C50" s="72" t="s">
        <v>187</v>
      </c>
      <c r="D50" s="87"/>
      <c r="E50" s="96"/>
      <c r="G50" s="251"/>
      <c r="H50" s="252"/>
      <c r="I50" s="252"/>
      <c r="J50" s="252"/>
      <c r="K50" s="252"/>
      <c r="L50" s="252"/>
      <c r="M50" s="253"/>
      <c r="N50" s="200"/>
      <c r="O50" s="200"/>
    </row>
    <row r="51" spans="1:15" ht="12.75" customHeight="1" x14ac:dyDescent="0.3">
      <c r="A51" s="187"/>
      <c r="C51" s="19"/>
      <c r="D51" s="115"/>
      <c r="E51" s="116"/>
      <c r="G51" s="251"/>
      <c r="H51" s="252"/>
      <c r="I51" s="252"/>
      <c r="J51" s="252"/>
      <c r="K51" s="252"/>
      <c r="L51" s="252"/>
      <c r="M51" s="253"/>
      <c r="N51" s="200"/>
      <c r="O51" s="200"/>
    </row>
    <row r="52" spans="1:15" ht="12.5" x14ac:dyDescent="0.25">
      <c r="A52" s="187"/>
      <c r="B52" s="267" t="s">
        <v>108</v>
      </c>
      <c r="C52" s="6" t="s">
        <v>101</v>
      </c>
      <c r="D52" s="90"/>
      <c r="E52" s="96"/>
      <c r="G52" s="245"/>
      <c r="H52" s="246"/>
      <c r="I52" s="246"/>
      <c r="J52" s="246"/>
      <c r="K52" s="246"/>
      <c r="L52" s="246"/>
      <c r="M52" s="247"/>
      <c r="N52" s="182"/>
      <c r="O52" s="182"/>
    </row>
    <row r="53" spans="1:15" ht="12.5" x14ac:dyDescent="0.25">
      <c r="A53" s="187"/>
      <c r="B53" s="267"/>
      <c r="C53" s="6" t="s">
        <v>102</v>
      </c>
      <c r="D53" s="90"/>
      <c r="E53" s="96"/>
      <c r="G53" s="248"/>
      <c r="H53" s="249"/>
      <c r="I53" s="249"/>
      <c r="J53" s="249"/>
      <c r="K53" s="249"/>
      <c r="L53" s="249"/>
      <c r="M53" s="250"/>
      <c r="N53" s="181"/>
      <c r="O53" s="181"/>
    </row>
    <row r="54" spans="1:15" x14ac:dyDescent="0.3">
      <c r="A54" s="187"/>
      <c r="B54" s="129"/>
      <c r="D54" s="144"/>
      <c r="E54" s="148"/>
      <c r="G54" s="248"/>
      <c r="H54" s="249"/>
      <c r="I54" s="249"/>
      <c r="J54" s="249"/>
      <c r="K54" s="249"/>
      <c r="L54" s="249"/>
      <c r="M54" s="250"/>
      <c r="N54" s="181"/>
      <c r="O54" s="181"/>
    </row>
    <row r="55" spans="1:15" ht="13" customHeight="1" x14ac:dyDescent="0.25">
      <c r="A55" s="187"/>
      <c r="B55" s="264" t="s">
        <v>252</v>
      </c>
      <c r="C55" s="264"/>
      <c r="D55" s="150"/>
      <c r="E55" s="151"/>
      <c r="G55" s="248"/>
      <c r="H55" s="249"/>
      <c r="I55" s="249"/>
      <c r="J55" s="249"/>
      <c r="K55" s="249"/>
      <c r="L55" s="249"/>
      <c r="M55" s="250"/>
      <c r="N55" s="181"/>
      <c r="O55" s="181"/>
    </row>
    <row r="56" spans="1:15" ht="13" customHeight="1" x14ac:dyDescent="0.25">
      <c r="A56" s="187"/>
      <c r="B56" s="264" t="s">
        <v>263</v>
      </c>
      <c r="C56" s="264"/>
      <c r="D56" s="89"/>
      <c r="E56" s="96"/>
      <c r="G56" s="248"/>
      <c r="H56" s="249"/>
      <c r="I56" s="249"/>
      <c r="J56" s="249"/>
      <c r="K56" s="249"/>
      <c r="L56" s="249"/>
      <c r="M56" s="250"/>
      <c r="N56" s="181"/>
      <c r="O56" s="181"/>
    </row>
    <row r="57" spans="1:15" ht="13" customHeight="1" x14ac:dyDescent="0.25">
      <c r="A57" s="187"/>
      <c r="B57" s="264" t="s">
        <v>261</v>
      </c>
      <c r="C57" s="265"/>
      <c r="D57" s="153"/>
      <c r="E57" s="96"/>
      <c r="G57" s="248"/>
      <c r="H57" s="249"/>
      <c r="I57" s="249"/>
      <c r="J57" s="249"/>
      <c r="K57" s="249"/>
      <c r="L57" s="249"/>
      <c r="M57" s="250"/>
      <c r="N57" s="181"/>
      <c r="O57" s="181"/>
    </row>
    <row r="58" spans="1:15" ht="13" customHeight="1" x14ac:dyDescent="0.25">
      <c r="A58" s="187"/>
      <c r="B58" s="264" t="s">
        <v>262</v>
      </c>
      <c r="C58" s="265"/>
      <c r="D58" s="153"/>
      <c r="E58" s="96"/>
      <c r="G58" s="248"/>
      <c r="H58" s="249"/>
      <c r="I58" s="249"/>
      <c r="J58" s="249"/>
      <c r="K58" s="249"/>
      <c r="L58" s="249"/>
      <c r="M58" s="250"/>
      <c r="N58" s="181"/>
      <c r="O58" s="181"/>
    </row>
    <row r="59" spans="1:15" x14ac:dyDescent="0.3">
      <c r="A59" s="187"/>
      <c r="B59" s="129"/>
      <c r="D59" s="144"/>
      <c r="E59" s="148"/>
      <c r="G59" s="248"/>
      <c r="H59" s="249"/>
      <c r="I59" s="249"/>
      <c r="J59" s="249"/>
      <c r="K59" s="249"/>
      <c r="L59" s="249"/>
      <c r="M59" s="250"/>
      <c r="N59" s="181"/>
      <c r="O59" s="181"/>
    </row>
    <row r="60" spans="1:15" ht="12.5" x14ac:dyDescent="0.25">
      <c r="A60" s="187"/>
      <c r="B60" s="266" t="s">
        <v>265</v>
      </c>
      <c r="C60" s="266"/>
      <c r="D60" s="144"/>
      <c r="E60" s="148"/>
      <c r="G60" s="261"/>
      <c r="H60" s="262"/>
      <c r="I60" s="262"/>
      <c r="J60" s="262"/>
      <c r="K60" s="262"/>
      <c r="L60" s="262"/>
      <c r="M60" s="263"/>
      <c r="N60" s="181"/>
      <c r="O60" s="181"/>
    </row>
    <row r="61" spans="1:15" ht="12.5" x14ac:dyDescent="0.25">
      <c r="A61" s="187"/>
      <c r="B61" s="291" t="str">
        <f>IF(C249=3,"The IRC Rating Authority will contact you for more information","")</f>
        <v/>
      </c>
      <c r="C61" s="291"/>
      <c r="D61" s="291"/>
      <c r="E61" s="291"/>
      <c r="F61" s="291"/>
      <c r="G61" s="287"/>
      <c r="H61" s="287"/>
      <c r="I61" s="287"/>
      <c r="J61" s="287"/>
      <c r="K61" s="287"/>
      <c r="L61" s="287"/>
      <c r="M61" s="287"/>
      <c r="N61" s="181"/>
      <c r="O61" s="181"/>
    </row>
    <row r="62" spans="1:15" ht="12.5" x14ac:dyDescent="0.25">
      <c r="A62" s="187"/>
      <c r="B62" s="154"/>
      <c r="C62" s="154"/>
      <c r="D62" s="154"/>
      <c r="E62" s="154"/>
      <c r="F62" s="154"/>
      <c r="G62" s="288"/>
      <c r="H62" s="288"/>
      <c r="I62" s="288"/>
      <c r="J62" s="288"/>
      <c r="K62" s="288"/>
      <c r="L62" s="288"/>
      <c r="M62" s="288"/>
      <c r="N62" s="181"/>
      <c r="O62" s="181"/>
    </row>
    <row r="63" spans="1:15" ht="13" customHeight="1" x14ac:dyDescent="0.25">
      <c r="A63" s="187"/>
      <c r="B63" s="303" t="s">
        <v>241</v>
      </c>
      <c r="C63" s="303"/>
      <c r="D63" s="303"/>
      <c r="E63" s="303"/>
      <c r="F63" s="303"/>
      <c r="G63" s="181"/>
      <c r="H63" s="181"/>
      <c r="I63" s="181"/>
      <c r="J63" s="181"/>
      <c r="K63" s="181"/>
      <c r="L63" s="181"/>
      <c r="M63" s="181"/>
      <c r="N63" s="181"/>
      <c r="O63" s="181"/>
    </row>
    <row r="64" spans="1:15" ht="13" customHeight="1" x14ac:dyDescent="0.25">
      <c r="A64" s="187"/>
      <c r="B64" s="167"/>
      <c r="C64" s="167"/>
      <c r="D64" s="167"/>
      <c r="E64" s="167"/>
      <c r="F64" s="167"/>
      <c r="G64" s="181"/>
      <c r="H64" s="181"/>
      <c r="I64" s="181"/>
      <c r="J64" s="181"/>
      <c r="K64" s="181"/>
      <c r="L64" s="181"/>
      <c r="M64" s="181"/>
      <c r="N64" s="181"/>
      <c r="O64" s="181"/>
    </row>
    <row r="65" spans="1:15" ht="15.5" x14ac:dyDescent="0.35">
      <c r="A65" s="187"/>
      <c r="B65" s="188" t="s">
        <v>284</v>
      </c>
      <c r="C65" s="187"/>
      <c r="D65" s="187"/>
      <c r="E65" s="189"/>
      <c r="G65" s="181"/>
      <c r="H65" s="181"/>
      <c r="I65" s="181"/>
      <c r="J65" s="181"/>
      <c r="K65" s="181"/>
      <c r="L65" s="181"/>
      <c r="M65" s="181"/>
      <c r="N65" s="181"/>
      <c r="O65" s="181"/>
    </row>
    <row r="66" spans="1:15" x14ac:dyDescent="0.3">
      <c r="A66" s="187"/>
      <c r="C66" s="6" t="s">
        <v>10</v>
      </c>
      <c r="D66" s="90"/>
      <c r="E66" s="97"/>
      <c r="G66" s="181"/>
      <c r="H66" s="181"/>
      <c r="I66" s="181"/>
      <c r="J66" s="181"/>
      <c r="K66" s="181"/>
      <c r="L66" s="181"/>
      <c r="M66" s="181"/>
      <c r="N66" s="181"/>
      <c r="O66" s="181"/>
    </row>
    <row r="67" spans="1:15" x14ac:dyDescent="0.3">
      <c r="A67" s="187"/>
      <c r="C67" s="6" t="s">
        <v>11</v>
      </c>
      <c r="D67" s="90"/>
      <c r="E67" s="97"/>
      <c r="G67" s="182"/>
      <c r="H67" s="182"/>
      <c r="I67" s="182"/>
      <c r="J67" s="182"/>
      <c r="K67" s="182"/>
      <c r="L67" s="182"/>
      <c r="M67" s="182"/>
      <c r="N67" s="182"/>
      <c r="O67" s="182"/>
    </row>
    <row r="68" spans="1:15" x14ac:dyDescent="0.3">
      <c r="A68" s="187"/>
      <c r="C68" s="6" t="s">
        <v>13</v>
      </c>
      <c r="D68" s="90"/>
      <c r="E68" s="97"/>
      <c r="F68" s="124"/>
      <c r="G68" s="181"/>
      <c r="H68" s="181"/>
      <c r="I68" s="181"/>
      <c r="J68" s="181"/>
      <c r="K68" s="181"/>
      <c r="L68" s="181"/>
      <c r="M68" s="181"/>
      <c r="N68" s="181"/>
      <c r="O68" s="181"/>
    </row>
    <row r="69" spans="1:15" x14ac:dyDescent="0.3">
      <c r="A69" s="187"/>
      <c r="C69" s="6" t="s">
        <v>12</v>
      </c>
      <c r="D69" s="90"/>
      <c r="E69" s="97"/>
      <c r="I69" s="181"/>
      <c r="J69" s="181"/>
      <c r="K69" s="181"/>
      <c r="L69" s="181"/>
      <c r="M69" s="181"/>
      <c r="N69" s="181"/>
      <c r="O69" s="181"/>
    </row>
    <row r="70" spans="1:15" ht="12.5" x14ac:dyDescent="0.25">
      <c r="A70" s="187"/>
      <c r="B70" s="19"/>
      <c r="C70" s="215" t="s">
        <v>14</v>
      </c>
      <c r="D70" s="90"/>
      <c r="E70" s="97"/>
      <c r="F70" s="298" t="s">
        <v>319</v>
      </c>
      <c r="G70" s="299"/>
      <c r="H70" s="299"/>
      <c r="I70" s="181"/>
      <c r="J70" s="181"/>
      <c r="K70" s="181"/>
      <c r="L70" s="181"/>
      <c r="M70" s="181"/>
      <c r="N70" s="181"/>
      <c r="O70" s="181"/>
    </row>
    <row r="71" spans="1:15" ht="12.5" x14ac:dyDescent="0.25">
      <c r="A71" s="187"/>
      <c r="B71" s="19"/>
      <c r="C71" s="215" t="s">
        <v>191</v>
      </c>
      <c r="D71" s="90"/>
      <c r="E71" s="97"/>
      <c r="F71" s="296"/>
      <c r="G71" s="297"/>
      <c r="H71" s="297"/>
      <c r="I71" s="181"/>
      <c r="J71" s="181"/>
      <c r="K71" s="181"/>
      <c r="L71" s="181"/>
      <c r="M71" s="181"/>
      <c r="N71" s="181"/>
      <c r="O71" s="181"/>
    </row>
    <row r="72" spans="1:15" ht="12.5" x14ac:dyDescent="0.25">
      <c r="A72" s="187"/>
      <c r="B72" s="19"/>
      <c r="D72" s="144"/>
      <c r="E72" s="145"/>
      <c r="F72" s="124"/>
      <c r="G72" s="181"/>
      <c r="H72" s="181"/>
      <c r="I72" s="181"/>
      <c r="J72" s="181"/>
      <c r="K72" s="181"/>
      <c r="L72" s="181"/>
      <c r="M72" s="181"/>
      <c r="N72" s="181"/>
      <c r="O72" s="181"/>
    </row>
    <row r="73" spans="1:15" ht="12.5" customHeight="1" x14ac:dyDescent="0.25">
      <c r="A73" s="187"/>
      <c r="B73" s="292" t="s">
        <v>303</v>
      </c>
      <c r="C73" s="292"/>
      <c r="D73" s="301"/>
      <c r="E73" s="301"/>
      <c r="F73" s="306" t="str">
        <f>IF(C182=5,"Enter SPL measurement if shorter than STL","")</f>
        <v/>
      </c>
      <c r="G73" s="306"/>
      <c r="H73" s="306"/>
      <c r="I73" s="306"/>
      <c r="J73" s="181"/>
      <c r="K73" s="181"/>
      <c r="L73" s="181"/>
      <c r="M73" s="181"/>
      <c r="N73" s="181"/>
      <c r="O73" s="181"/>
    </row>
    <row r="74" spans="1:15" ht="8" customHeight="1" x14ac:dyDescent="0.25">
      <c r="A74" s="187"/>
      <c r="B74" s="19"/>
      <c r="C74" s="19"/>
      <c r="D74" s="106"/>
      <c r="E74" s="106"/>
      <c r="G74" s="181"/>
      <c r="H74" s="181"/>
      <c r="I74" s="181"/>
      <c r="J74" s="181"/>
      <c r="K74" s="181"/>
      <c r="L74" s="181"/>
      <c r="M74" s="181"/>
      <c r="N74" s="181"/>
      <c r="O74" s="181"/>
    </row>
    <row r="75" spans="1:15" ht="16" customHeight="1" x14ac:dyDescent="0.3">
      <c r="A75" s="187"/>
      <c r="B75" s="294" t="s">
        <v>328</v>
      </c>
      <c r="C75" s="294"/>
      <c r="D75" s="219"/>
      <c r="E75" s="118"/>
      <c r="F75" s="138" t="s">
        <v>345</v>
      </c>
      <c r="G75" s="181"/>
      <c r="H75" s="181"/>
      <c r="I75" s="181"/>
      <c r="J75" s="181"/>
      <c r="K75" s="181"/>
      <c r="L75" s="181"/>
      <c r="M75" s="181"/>
      <c r="N75" s="181"/>
      <c r="O75" s="181"/>
    </row>
    <row r="76" spans="1:15" ht="16" customHeight="1" x14ac:dyDescent="0.25">
      <c r="A76" s="187"/>
      <c r="B76" s="305" t="s">
        <v>344</v>
      </c>
      <c r="C76" s="305"/>
      <c r="D76" s="305"/>
      <c r="E76" s="118"/>
      <c r="F76" s="299" t="s">
        <v>332</v>
      </c>
      <c r="G76" s="299"/>
      <c r="H76" s="299"/>
      <c r="I76" s="299"/>
      <c r="J76" s="181"/>
      <c r="K76" s="181"/>
      <c r="L76" s="181"/>
      <c r="M76" s="181"/>
      <c r="N76" s="181"/>
      <c r="O76" s="181"/>
    </row>
    <row r="77" spans="1:15" ht="16" customHeight="1" x14ac:dyDescent="0.25">
      <c r="A77" s="187"/>
      <c r="B77" s="305"/>
      <c r="C77" s="305"/>
      <c r="D77" s="305"/>
      <c r="E77" s="118"/>
      <c r="G77" s="181"/>
      <c r="H77" s="181"/>
      <c r="I77" s="181"/>
      <c r="J77" s="181"/>
      <c r="K77" s="181"/>
      <c r="L77" s="181"/>
      <c r="M77" s="181"/>
      <c r="N77" s="181"/>
      <c r="O77" s="181"/>
    </row>
    <row r="78" spans="1:15" ht="16" customHeight="1" x14ac:dyDescent="0.25">
      <c r="A78" s="187"/>
      <c r="B78" s="305"/>
      <c r="C78" s="305"/>
      <c r="D78" s="305"/>
      <c r="E78" s="291" t="str">
        <f>IF(C234=3,"You are declaring a whisker pole set to leeward","")</f>
        <v/>
      </c>
      <c r="F78" s="291"/>
      <c r="G78" s="291"/>
      <c r="H78" s="181"/>
      <c r="I78" s="181"/>
      <c r="J78" s="181"/>
      <c r="K78" s="181"/>
      <c r="L78" s="181"/>
      <c r="M78" s="181"/>
      <c r="N78" s="181"/>
      <c r="O78" s="181"/>
    </row>
    <row r="79" spans="1:15" ht="12.5" x14ac:dyDescent="0.25">
      <c r="A79" s="187"/>
      <c r="B79" s="118"/>
      <c r="C79" s="118"/>
      <c r="D79" s="118"/>
      <c r="E79" s="118"/>
      <c r="G79" s="181"/>
      <c r="H79" s="181"/>
      <c r="I79" s="181"/>
      <c r="J79" s="181"/>
      <c r="K79" s="181"/>
      <c r="L79" s="181"/>
      <c r="M79" s="181"/>
      <c r="N79" s="181"/>
      <c r="O79" s="181"/>
    </row>
    <row r="80" spans="1:15" ht="12.5" x14ac:dyDescent="0.25">
      <c r="A80" s="187"/>
      <c r="B80" s="292" t="s">
        <v>225</v>
      </c>
      <c r="C80" s="292"/>
      <c r="D80" s="89"/>
      <c r="E80" s="97"/>
      <c r="F80" s="124"/>
      <c r="G80" s="181"/>
      <c r="H80" s="181"/>
      <c r="I80" s="181"/>
      <c r="J80" s="181"/>
      <c r="K80" s="181"/>
      <c r="L80" s="181"/>
      <c r="M80" s="181"/>
      <c r="N80" s="181"/>
      <c r="O80" s="181"/>
    </row>
    <row r="81" spans="1:20" x14ac:dyDescent="0.3">
      <c r="A81" s="187"/>
      <c r="B81" s="286"/>
      <c r="C81" s="286"/>
      <c r="D81" s="85"/>
      <c r="E81" s="86"/>
      <c r="F81" s="124"/>
      <c r="G81" s="181"/>
      <c r="H81" s="181"/>
      <c r="I81" s="181"/>
      <c r="J81" s="181"/>
      <c r="K81" s="181"/>
      <c r="L81" s="181"/>
      <c r="M81" s="181"/>
      <c r="N81" s="181"/>
      <c r="O81" s="181"/>
    </row>
    <row r="82" spans="1:20" ht="12.5" x14ac:dyDescent="0.25">
      <c r="A82" s="187"/>
      <c r="B82" s="292" t="s">
        <v>160</v>
      </c>
      <c r="C82" s="304"/>
      <c r="D82" s="91"/>
      <c r="E82" s="97"/>
      <c r="F82" s="124"/>
      <c r="G82" s="181"/>
      <c r="H82" s="181"/>
      <c r="I82" s="181"/>
      <c r="J82" s="181"/>
      <c r="K82" s="181"/>
      <c r="L82" s="181"/>
      <c r="M82" s="181"/>
      <c r="N82" s="181"/>
      <c r="O82" s="181"/>
    </row>
    <row r="83" spans="1:20" ht="12.5" x14ac:dyDescent="0.25">
      <c r="A83" s="187"/>
      <c r="B83" s="292" t="s">
        <v>155</v>
      </c>
      <c r="C83" s="292"/>
      <c r="D83" s="89"/>
      <c r="E83" s="97"/>
      <c r="F83" s="136" t="s">
        <v>222</v>
      </c>
      <c r="G83" s="181"/>
      <c r="H83" s="181"/>
      <c r="I83" s="181"/>
      <c r="J83" s="181"/>
      <c r="K83" s="181"/>
      <c r="L83" s="181"/>
      <c r="M83" s="181"/>
      <c r="N83" s="181"/>
      <c r="O83" s="181"/>
    </row>
    <row r="84" spans="1:20" x14ac:dyDescent="0.3">
      <c r="A84" s="187"/>
      <c r="C84" s="125"/>
      <c r="D84" s="82"/>
      <c r="E84" s="83"/>
      <c r="F84" s="124"/>
      <c r="G84" s="181"/>
      <c r="H84" s="181"/>
      <c r="I84" s="181"/>
      <c r="J84" s="181"/>
      <c r="K84" s="181"/>
      <c r="L84" s="181"/>
      <c r="M84" s="181"/>
      <c r="N84" s="181"/>
      <c r="O84" s="181"/>
    </row>
    <row r="85" spans="1:20" ht="15.5" customHeight="1" x14ac:dyDescent="0.3">
      <c r="A85" s="187"/>
      <c r="B85" s="302" t="s">
        <v>220</v>
      </c>
      <c r="C85" s="302"/>
      <c r="D85" s="131"/>
      <c r="E85" s="131"/>
      <c r="F85" s="137"/>
      <c r="G85" s="73"/>
      <c r="H85" s="73"/>
      <c r="I85" s="73"/>
      <c r="J85" s="73"/>
      <c r="K85" s="73"/>
      <c r="L85" s="73"/>
      <c r="M85" s="73"/>
      <c r="N85" s="73"/>
      <c r="O85" s="73"/>
      <c r="P85" s="43"/>
      <c r="Q85" s="43"/>
      <c r="R85" s="43"/>
      <c r="S85" s="2"/>
      <c r="T85" s="2"/>
    </row>
    <row r="86" spans="1:20" ht="17.5" customHeight="1" x14ac:dyDescent="0.3">
      <c r="A86" s="187"/>
      <c r="B86" s="302" t="s">
        <v>120</v>
      </c>
      <c r="C86" s="302"/>
      <c r="D86" s="130"/>
      <c r="E86" s="130"/>
      <c r="F86" s="41"/>
      <c r="G86" s="73"/>
      <c r="H86" s="73"/>
      <c r="I86" s="73"/>
      <c r="J86" s="73"/>
      <c r="K86" s="73"/>
      <c r="L86" s="73"/>
      <c r="M86" s="73"/>
      <c r="N86" s="73"/>
      <c r="O86" s="73"/>
      <c r="P86" s="43"/>
      <c r="Q86" s="43"/>
      <c r="R86" s="43"/>
      <c r="S86" s="2"/>
      <c r="T86" s="2"/>
    </row>
    <row r="87" spans="1:20" ht="16" customHeight="1" x14ac:dyDescent="0.3">
      <c r="A87" s="187"/>
      <c r="B87" s="224" t="s">
        <v>346</v>
      </c>
      <c r="C87" s="79"/>
      <c r="D87" s="130"/>
      <c r="E87" s="130"/>
      <c r="F87" s="41"/>
      <c r="G87" s="73"/>
      <c r="H87" s="73"/>
      <c r="I87" s="73"/>
      <c r="J87" s="73"/>
      <c r="K87" s="73"/>
      <c r="L87" s="73"/>
      <c r="M87" s="73"/>
      <c r="N87" s="73"/>
      <c r="O87" s="73"/>
      <c r="P87" s="43"/>
      <c r="Q87" s="43"/>
      <c r="R87" s="43"/>
      <c r="S87" s="2"/>
      <c r="T87" s="2"/>
    </row>
    <row r="88" spans="1:20" ht="16" customHeight="1" x14ac:dyDescent="0.3">
      <c r="A88" s="187"/>
      <c r="B88" s="79"/>
      <c r="C88" s="79"/>
      <c r="D88" s="130"/>
      <c r="E88" s="130"/>
      <c r="F88" s="41"/>
      <c r="G88" s="73"/>
      <c r="H88" s="73"/>
      <c r="I88" s="73"/>
      <c r="J88" s="73"/>
      <c r="K88" s="73"/>
      <c r="L88" s="73"/>
      <c r="M88" s="73"/>
      <c r="N88" s="73"/>
      <c r="O88" s="73"/>
      <c r="P88" s="43"/>
      <c r="Q88" s="43"/>
      <c r="R88" s="43"/>
      <c r="S88" s="2"/>
      <c r="T88" s="2"/>
    </row>
    <row r="89" spans="1:20" ht="16" customHeight="1" x14ac:dyDescent="0.3">
      <c r="A89" s="187"/>
      <c r="B89" s="295" t="s">
        <v>330</v>
      </c>
      <c r="C89" s="295"/>
      <c r="D89" s="295"/>
      <c r="E89" s="295"/>
      <c r="F89" s="295"/>
      <c r="G89" s="73"/>
      <c r="H89" s="73"/>
      <c r="I89" s="73"/>
      <c r="J89" s="73"/>
      <c r="K89" s="73"/>
      <c r="L89" s="73"/>
      <c r="M89" s="73"/>
      <c r="N89" s="73"/>
      <c r="O89" s="73"/>
      <c r="P89" s="43"/>
      <c r="Q89" s="43"/>
      <c r="R89" s="43"/>
      <c r="S89" s="2"/>
      <c r="T89" s="2"/>
    </row>
    <row r="90" spans="1:20" ht="16" customHeight="1" x14ac:dyDescent="0.3">
      <c r="A90" s="187"/>
      <c r="B90" s="79"/>
      <c r="C90" s="79"/>
      <c r="D90" s="130"/>
      <c r="E90" s="130"/>
      <c r="F90" s="41"/>
      <c r="G90" s="73"/>
      <c r="H90" s="73"/>
      <c r="I90" s="73"/>
      <c r="J90" s="73"/>
      <c r="K90" s="73"/>
      <c r="L90" s="73"/>
      <c r="M90" s="73"/>
      <c r="N90" s="73"/>
      <c r="O90" s="73"/>
      <c r="P90" s="43"/>
      <c r="Q90" s="43"/>
      <c r="R90" s="43"/>
      <c r="S90" s="2"/>
      <c r="T90" s="2"/>
    </row>
    <row r="91" spans="1:20" ht="15.5" x14ac:dyDescent="0.3">
      <c r="A91" s="187"/>
      <c r="B91" s="192" t="s">
        <v>285</v>
      </c>
      <c r="C91" s="193"/>
      <c r="D91" s="194"/>
      <c r="E91" s="194"/>
      <c r="F91" s="41"/>
      <c r="G91" s="73"/>
      <c r="H91" s="73"/>
      <c r="I91" s="73"/>
      <c r="J91" s="73"/>
      <c r="K91" s="73"/>
      <c r="L91" s="73"/>
      <c r="M91" s="73"/>
      <c r="N91" s="73"/>
      <c r="O91" s="73"/>
      <c r="P91" s="43"/>
      <c r="Q91" s="43"/>
      <c r="R91" s="43"/>
      <c r="S91" s="2"/>
      <c r="T91" s="2"/>
    </row>
    <row r="92" spans="1:20" x14ac:dyDescent="0.3">
      <c r="A92" s="187"/>
      <c r="B92" s="2" t="s">
        <v>132</v>
      </c>
      <c r="C92" s="6" t="s">
        <v>26</v>
      </c>
      <c r="D92" s="90"/>
      <c r="E92" s="97"/>
      <c r="F92" s="20"/>
      <c r="H92" s="24"/>
      <c r="I92" s="24"/>
      <c r="J92" s="24"/>
      <c r="K92" s="24"/>
      <c r="L92" s="24"/>
      <c r="M92" s="24"/>
      <c r="N92" s="24"/>
    </row>
    <row r="93" spans="1:20" ht="12.75" customHeight="1" x14ac:dyDescent="0.35">
      <c r="A93" s="187"/>
      <c r="C93" s="6" t="s">
        <v>17</v>
      </c>
      <c r="D93" s="90"/>
      <c r="E93" s="97"/>
      <c r="F93" s="20"/>
      <c r="G93" s="21"/>
      <c r="H93" s="21"/>
      <c r="I93" s="21"/>
      <c r="J93" s="54"/>
    </row>
    <row r="94" spans="1:20" ht="12.75" customHeight="1" x14ac:dyDescent="0.35">
      <c r="A94" s="187"/>
      <c r="C94" s="6" t="s">
        <v>18</v>
      </c>
      <c r="D94" s="90"/>
      <c r="E94" s="97"/>
      <c r="F94" s="20"/>
      <c r="G94" s="21"/>
      <c r="H94" s="21"/>
      <c r="I94" s="21"/>
      <c r="J94" s="54"/>
    </row>
    <row r="95" spans="1:20" x14ac:dyDescent="0.3">
      <c r="A95" s="187"/>
      <c r="B95" s="22"/>
      <c r="C95" s="22"/>
      <c r="D95" s="71"/>
      <c r="E95" s="74"/>
      <c r="F95" s="27"/>
      <c r="G95" s="73"/>
      <c r="H95" s="73"/>
      <c r="I95" s="73"/>
      <c r="J95" s="73"/>
      <c r="K95" s="73"/>
      <c r="L95" s="73"/>
      <c r="M95" s="73"/>
      <c r="N95" s="73"/>
      <c r="O95" s="73"/>
      <c r="P95" s="43"/>
      <c r="Q95" s="43"/>
      <c r="R95" s="43"/>
      <c r="S95" s="2"/>
      <c r="T95" s="2"/>
    </row>
    <row r="96" spans="1:20" x14ac:dyDescent="0.3">
      <c r="A96" s="187"/>
      <c r="B96" s="2" t="s">
        <v>25</v>
      </c>
      <c r="C96" s="72" t="s">
        <v>148</v>
      </c>
      <c r="D96" s="90"/>
      <c r="E96" s="97"/>
      <c r="F96" s="300"/>
      <c r="G96" s="294"/>
      <c r="H96" s="294"/>
      <c r="I96" s="294"/>
      <c r="J96" s="294"/>
      <c r="K96" s="294"/>
      <c r="L96" s="294"/>
      <c r="M96" s="294"/>
      <c r="N96" s="294"/>
      <c r="O96" s="294"/>
    </row>
    <row r="97" spans="1:15" ht="12.75" customHeight="1" x14ac:dyDescent="0.3">
      <c r="A97" s="187"/>
      <c r="C97" s="342" t="s">
        <v>149</v>
      </c>
      <c r="D97" s="342"/>
      <c r="E97" s="342"/>
      <c r="F97" s="342"/>
      <c r="G97" s="342"/>
      <c r="H97" s="342"/>
      <c r="I97" s="27"/>
      <c r="J97" s="27"/>
      <c r="K97" s="27"/>
      <c r="L97" s="27"/>
    </row>
    <row r="98" spans="1:15" x14ac:dyDescent="0.3">
      <c r="A98" s="187"/>
      <c r="C98" s="72" t="s">
        <v>150</v>
      </c>
      <c r="D98" s="90"/>
      <c r="E98" s="97"/>
      <c r="F98" s="29"/>
      <c r="G98" s="27"/>
      <c r="H98" s="27"/>
      <c r="I98" s="27"/>
    </row>
    <row r="99" spans="1:15" x14ac:dyDescent="0.3">
      <c r="A99" s="187"/>
      <c r="C99" s="72" t="s">
        <v>151</v>
      </c>
      <c r="D99" s="90"/>
      <c r="E99" s="97"/>
      <c r="G99" s="27"/>
      <c r="H99" s="27"/>
      <c r="I99" s="27"/>
    </row>
    <row r="100" spans="1:15" x14ac:dyDescent="0.3">
      <c r="A100" s="187"/>
      <c r="C100" s="6" t="s">
        <v>112</v>
      </c>
      <c r="D100" s="90"/>
      <c r="E100" s="97"/>
      <c r="F100" s="2"/>
      <c r="G100" s="27"/>
      <c r="H100" s="27"/>
      <c r="I100" s="27"/>
    </row>
    <row r="101" spans="1:15" x14ac:dyDescent="0.3">
      <c r="A101" s="187"/>
      <c r="C101" t="s">
        <v>36</v>
      </c>
      <c r="D101" s="90"/>
      <c r="E101" s="97"/>
      <c r="F101" s="2"/>
      <c r="G101" s="27"/>
      <c r="H101" s="27"/>
      <c r="I101" s="27"/>
    </row>
    <row r="102" spans="1:15" x14ac:dyDescent="0.3">
      <c r="A102" s="187"/>
      <c r="C102" s="6" t="s">
        <v>16</v>
      </c>
      <c r="D102" s="90"/>
      <c r="E102" s="97"/>
      <c r="G102" s="30"/>
      <c r="H102" s="30"/>
      <c r="I102" s="30"/>
      <c r="M102" s="44"/>
      <c r="N102" s="44"/>
      <c r="O102" s="44"/>
    </row>
    <row r="103" spans="1:15" x14ac:dyDescent="0.3">
      <c r="A103" s="187"/>
      <c r="C103" s="65"/>
      <c r="D103" s="10" t="s">
        <v>35</v>
      </c>
      <c r="E103" s="26">
        <f>IF(F163=TRUE,(0.0625*(ROUND(D98,2))*(4*(ROUND(D99,2))+(6*(ROUND(D102,2)))+(3*(ROUND(D101,2)))+(2*(ROUND(D100,2)))+0.09)),0)</f>
        <v>0</v>
      </c>
      <c r="F103" s="289"/>
      <c r="G103" s="290"/>
      <c r="H103" s="290"/>
      <c r="I103" s="290"/>
      <c r="J103" s="124"/>
      <c r="K103" s="124"/>
      <c r="L103" s="44"/>
      <c r="M103" s="44"/>
      <c r="N103" s="44"/>
      <c r="O103" s="44"/>
    </row>
    <row r="104" spans="1:15" x14ac:dyDescent="0.3">
      <c r="A104" s="187"/>
      <c r="B104" s="51" t="s">
        <v>176</v>
      </c>
      <c r="C104" s="65"/>
      <c r="D104" s="92"/>
      <c r="E104" s="98"/>
      <c r="F104" s="134" t="s">
        <v>322</v>
      </c>
      <c r="G104" s="135">
        <f>D99*0.075</f>
        <v>0</v>
      </c>
      <c r="H104" s="293" t="str">
        <f>IF(D104&gt;G104,"Check Foot Offset. If over 7.5% then it will be added to LL for the calculation of HSA on your certificate","")</f>
        <v/>
      </c>
      <c r="I104" s="293"/>
      <c r="J104" s="293"/>
      <c r="K104" s="293"/>
      <c r="L104" s="44"/>
      <c r="M104" s="44"/>
      <c r="N104" s="44"/>
      <c r="O104" s="44"/>
    </row>
    <row r="105" spans="1:15" x14ac:dyDescent="0.3">
      <c r="A105" s="187"/>
      <c r="C105" s="56"/>
      <c r="D105" s="57"/>
      <c r="E105" s="59"/>
      <c r="F105" s="133"/>
      <c r="G105" s="133"/>
      <c r="H105" s="293"/>
      <c r="I105" s="293"/>
      <c r="J105" s="293"/>
      <c r="K105" s="293"/>
    </row>
    <row r="106" spans="1:15" x14ac:dyDescent="0.3">
      <c r="A106" s="187"/>
      <c r="B106" s="19" t="s">
        <v>275</v>
      </c>
      <c r="C106" s="56"/>
      <c r="D106" s="58"/>
      <c r="E106" s="60"/>
      <c r="F106" s="41"/>
      <c r="G106" s="55"/>
      <c r="H106" s="55"/>
      <c r="I106" s="55"/>
    </row>
    <row r="107" spans="1:15" x14ac:dyDescent="0.3">
      <c r="A107" s="187"/>
      <c r="B107" s="19"/>
      <c r="C107" s="56"/>
      <c r="D107" s="58"/>
      <c r="E107" s="60"/>
      <c r="F107" s="41"/>
      <c r="G107" s="55"/>
      <c r="H107" s="55"/>
      <c r="I107" s="55"/>
    </row>
    <row r="108" spans="1:15" x14ac:dyDescent="0.3">
      <c r="A108" s="187"/>
      <c r="B108" s="2" t="s">
        <v>329</v>
      </c>
      <c r="C108" s="56"/>
      <c r="D108" s="58"/>
      <c r="E108" s="60"/>
      <c r="F108" s="137"/>
      <c r="G108" s="133"/>
      <c r="H108" s="133"/>
      <c r="I108" s="55"/>
    </row>
    <row r="109" spans="1:15" x14ac:dyDescent="0.3">
      <c r="A109" s="187"/>
      <c r="B109" s="19" t="s">
        <v>181</v>
      </c>
      <c r="C109" s="56"/>
      <c r="D109" s="93"/>
      <c r="E109" s="60"/>
      <c r="F109" s="350"/>
      <c r="G109" s="350"/>
      <c r="H109" s="350"/>
      <c r="I109" s="55"/>
    </row>
    <row r="110" spans="1:15" ht="13.5" thickBot="1" x14ac:dyDescent="0.35">
      <c r="A110" s="187"/>
      <c r="C110" s="56"/>
      <c r="D110" s="346" t="str">
        <f>IF(D109=0,"","Complete all data")</f>
        <v/>
      </c>
      <c r="E110" s="346"/>
      <c r="F110" s="350"/>
      <c r="G110" s="350"/>
      <c r="H110" s="350"/>
      <c r="I110" s="55"/>
    </row>
    <row r="111" spans="1:15" x14ac:dyDescent="0.3">
      <c r="A111" s="187"/>
      <c r="C111" s="206" t="s">
        <v>214</v>
      </c>
      <c r="D111" s="207"/>
      <c r="E111" s="208"/>
      <c r="F111" s="138" t="str">
        <f>IF(AND((D112&gt;0),(D112&lt;(D111*0.625))),"SHW &lt; 62.5%. Too narrow - rate as headsail","")</f>
        <v/>
      </c>
      <c r="I111" s="55"/>
    </row>
    <row r="112" spans="1:15" ht="13.5" thickBot="1" x14ac:dyDescent="0.35">
      <c r="A112" s="187"/>
      <c r="C112" s="209" t="s">
        <v>215</v>
      </c>
      <c r="D112" s="210"/>
      <c r="E112" s="211"/>
      <c r="F112" s="138" t="str">
        <f>IF(AND((D112&gt;0),(D112&gt;=(D111*0.75))),"SHW &gt;= 75%. Too wide - rate as spinnaker","")</f>
        <v/>
      </c>
      <c r="G112" s="133"/>
      <c r="H112" s="133"/>
      <c r="I112" s="55"/>
    </row>
    <row r="113" spans="1:13" x14ac:dyDescent="0.3">
      <c r="A113" s="187"/>
      <c r="C113" s="216" t="s">
        <v>229</v>
      </c>
      <c r="D113" s="204"/>
      <c r="E113" s="205"/>
      <c r="F113" s="164"/>
      <c r="G113" s="124"/>
      <c r="H113" s="124"/>
      <c r="I113" s="55"/>
    </row>
    <row r="114" spans="1:13" x14ac:dyDescent="0.3">
      <c r="A114" s="187"/>
      <c r="C114" s="216" t="s">
        <v>230</v>
      </c>
      <c r="D114" s="90"/>
      <c r="E114" s="97"/>
      <c r="F114" s="137"/>
      <c r="G114" s="166"/>
      <c r="H114" s="166"/>
    </row>
    <row r="115" spans="1:13" x14ac:dyDescent="0.3">
      <c r="A115" s="187"/>
      <c r="C115" s="216" t="s">
        <v>233</v>
      </c>
      <c r="D115" s="90"/>
      <c r="E115" s="97"/>
      <c r="F115" s="139"/>
      <c r="G115" s="165"/>
      <c r="H115" s="133"/>
      <c r="I115" s="133"/>
    </row>
    <row r="116" spans="1:13" x14ac:dyDescent="0.3">
      <c r="A116" s="187"/>
      <c r="C116" s="216" t="s">
        <v>232</v>
      </c>
      <c r="D116" s="90"/>
      <c r="E116" s="97"/>
      <c r="F116" s="41"/>
      <c r="G116" s="55"/>
      <c r="H116" s="55"/>
      <c r="I116" s="55"/>
    </row>
    <row r="117" spans="1:13" x14ac:dyDescent="0.3">
      <c r="A117" s="187"/>
      <c r="C117" s="216" t="s">
        <v>231</v>
      </c>
      <c r="D117" s="90"/>
      <c r="E117" s="97"/>
      <c r="F117" s="41"/>
      <c r="G117" s="55"/>
      <c r="H117" s="55"/>
      <c r="I117" s="55"/>
    </row>
    <row r="118" spans="1:13" x14ac:dyDescent="0.3">
      <c r="A118" s="187"/>
      <c r="C118" s="56"/>
      <c r="D118" s="10" t="s">
        <v>182</v>
      </c>
      <c r="E118" s="26">
        <f>IF(F166=TRUE,(0.0625*(ROUND(D113,2))*(4*(ROUND(D114,2))+(6*(ROUND(D115,2)))+(3*(ROUND(D116,2)))+(2*(ROUND(D117,2)))+0.09)),0)</f>
        <v>0</v>
      </c>
      <c r="F118" s="289"/>
      <c r="G118" s="290"/>
      <c r="H118" s="290"/>
      <c r="I118" s="290"/>
    </row>
    <row r="119" spans="1:13" x14ac:dyDescent="0.3">
      <c r="A119" s="187"/>
      <c r="B119" s="51" t="s">
        <v>320</v>
      </c>
      <c r="C119" s="65"/>
      <c r="D119" s="92"/>
      <c r="E119" s="98"/>
      <c r="F119" s="134" t="s">
        <v>321</v>
      </c>
      <c r="G119" s="135">
        <f>D114*0.075</f>
        <v>0</v>
      </c>
      <c r="H119" s="133"/>
      <c r="I119" s="133"/>
    </row>
    <row r="120" spans="1:13" x14ac:dyDescent="0.3">
      <c r="A120" s="187"/>
      <c r="C120" s="56"/>
      <c r="D120" s="132"/>
      <c r="E120" s="59"/>
      <c r="F120" s="41"/>
      <c r="G120" s="55"/>
      <c r="H120" s="55"/>
      <c r="I120" s="55"/>
    </row>
    <row r="121" spans="1:13" ht="12.75" customHeight="1" x14ac:dyDescent="0.3">
      <c r="A121" s="187"/>
      <c r="B121" s="19" t="s">
        <v>55</v>
      </c>
      <c r="C121" s="19"/>
      <c r="D121" s="93"/>
      <c r="E121" s="31"/>
      <c r="F121" s="348"/>
      <c r="G121" s="348"/>
      <c r="H121" s="348"/>
      <c r="I121" s="348"/>
      <c r="J121" s="348"/>
      <c r="K121" s="348"/>
      <c r="L121" s="348"/>
    </row>
    <row r="122" spans="1:13" ht="12.75" customHeight="1" x14ac:dyDescent="0.35">
      <c r="A122" s="187"/>
      <c r="B122" s="19"/>
      <c r="C122" s="19"/>
      <c r="D122" s="40"/>
      <c r="F122" s="21"/>
      <c r="G122" s="21"/>
      <c r="H122" s="140"/>
      <c r="I122" s="140"/>
      <c r="J122" s="54"/>
    </row>
    <row r="123" spans="1:13" ht="12.75" customHeight="1" x14ac:dyDescent="0.35">
      <c r="A123" s="187"/>
      <c r="B123" s="347" t="s">
        <v>175</v>
      </c>
      <c r="C123" s="347"/>
      <c r="D123" s="347"/>
      <c r="E123" s="347"/>
      <c r="F123" s="21"/>
      <c r="G123" s="21"/>
      <c r="H123" s="21"/>
      <c r="I123" s="21"/>
      <c r="J123" s="54"/>
    </row>
    <row r="124" spans="1:13" x14ac:dyDescent="0.3">
      <c r="A124" s="187"/>
      <c r="B124" s="2" t="s">
        <v>23</v>
      </c>
      <c r="C124" s="6" t="s">
        <v>19</v>
      </c>
      <c r="D124" s="90"/>
      <c r="E124" s="97"/>
      <c r="F124" s="20"/>
      <c r="K124" s="19"/>
      <c r="L124" s="19"/>
      <c r="M124" s="19"/>
    </row>
    <row r="125" spans="1:13" x14ac:dyDescent="0.3">
      <c r="A125" s="187"/>
      <c r="C125" s="6" t="s">
        <v>20</v>
      </c>
      <c r="D125" s="90"/>
      <c r="E125" s="97"/>
      <c r="F125" s="20"/>
      <c r="K125" s="77"/>
      <c r="L125" s="77"/>
      <c r="M125" s="77"/>
    </row>
    <row r="126" spans="1:13" x14ac:dyDescent="0.3">
      <c r="A126" s="187"/>
      <c r="C126" s="72" t="s">
        <v>152</v>
      </c>
      <c r="D126" s="90"/>
      <c r="E126" s="97"/>
      <c r="F126" s="32"/>
      <c r="I126" s="30"/>
    </row>
    <row r="127" spans="1:13" ht="12.75" customHeight="1" x14ac:dyDescent="0.3">
      <c r="A127" s="187"/>
      <c r="C127" s="6" t="s">
        <v>21</v>
      </c>
      <c r="D127" s="90"/>
      <c r="E127" s="97"/>
      <c r="F127" s="61"/>
      <c r="I127" s="75"/>
    </row>
    <row r="128" spans="1:13" ht="13" customHeight="1" x14ac:dyDescent="0.3">
      <c r="A128" s="187"/>
      <c r="B128" s="23"/>
      <c r="C128" s="141" t="s">
        <v>111</v>
      </c>
      <c r="D128" s="10" t="s">
        <v>34</v>
      </c>
      <c r="E128" s="26">
        <f>IF(AND(F164=TRUE,C184=0),((ROUND(D124,2)+ROUND(D125,2))/2)*((ROUND(D126,2)+(4*ROUND(D127,2)))/5)*0.83,0)</f>
        <v>0</v>
      </c>
      <c r="F128" s="81"/>
      <c r="G128" s="349" t="str">
        <f>IF((D127&lt;(D126*0.75)),"Sym spi SHW less than 75% SFL - too narrow","")</f>
        <v/>
      </c>
      <c r="H128" s="349"/>
      <c r="I128" s="349"/>
      <c r="J128" s="349"/>
    </row>
    <row r="129" spans="1:12" x14ac:dyDescent="0.3">
      <c r="A129" s="187"/>
      <c r="B129" s="23"/>
      <c r="D129" s="102"/>
      <c r="E129" s="103"/>
      <c r="F129" s="55"/>
      <c r="G129" s="55"/>
      <c r="H129" s="55"/>
      <c r="I129" s="55"/>
    </row>
    <row r="130" spans="1:12" x14ac:dyDescent="0.3">
      <c r="A130" s="187"/>
      <c r="B130" s="2" t="s">
        <v>24</v>
      </c>
      <c r="C130" s="6" t="s">
        <v>19</v>
      </c>
      <c r="D130" s="90"/>
      <c r="E130" s="97"/>
      <c r="F130" s="33"/>
      <c r="G130" s="344"/>
      <c r="H130" s="344"/>
      <c r="I130" s="344"/>
    </row>
    <row r="131" spans="1:12" x14ac:dyDescent="0.3">
      <c r="A131" s="187"/>
      <c r="C131" s="6" t="s">
        <v>20</v>
      </c>
      <c r="D131" s="90"/>
      <c r="E131" s="97"/>
      <c r="F131" s="33"/>
      <c r="G131" s="344"/>
      <c r="H131" s="344"/>
      <c r="I131" s="344"/>
    </row>
    <row r="132" spans="1:12" x14ac:dyDescent="0.3">
      <c r="A132" s="187"/>
      <c r="C132" s="72" t="s">
        <v>152</v>
      </c>
      <c r="D132" s="90"/>
      <c r="E132" s="97"/>
      <c r="F132" s="33"/>
      <c r="G132" s="344"/>
      <c r="H132" s="344"/>
      <c r="I132" s="344"/>
    </row>
    <row r="133" spans="1:12" x14ac:dyDescent="0.3">
      <c r="A133" s="187"/>
      <c r="C133" s="6" t="s">
        <v>21</v>
      </c>
      <c r="D133" s="90"/>
      <c r="E133" s="97"/>
      <c r="F133" s="61"/>
      <c r="G133" s="344"/>
      <c r="H133" s="344"/>
      <c r="I133" s="344"/>
    </row>
    <row r="134" spans="1:12" x14ac:dyDescent="0.3">
      <c r="A134" s="187"/>
      <c r="B134" s="23"/>
      <c r="C134" s="141" t="s">
        <v>110</v>
      </c>
      <c r="D134" s="10" t="s">
        <v>34</v>
      </c>
      <c r="E134" s="26">
        <f>IF(AND(F165=TRUE,C185=0),((ROUND(D130,2)+ROUND(D131,2))/2)*((ROUND(D132,2)+(4*ROUND(D133,2)))/5)*0.83,0)</f>
        <v>0</v>
      </c>
      <c r="F134" s="81"/>
      <c r="G134" s="349" t="str">
        <f>IF((D133&lt;(D132*0.75)),"Asym spi SHW less than 75% SFL - too narrow","")</f>
        <v/>
      </c>
      <c r="H134" s="349"/>
      <c r="I134" s="349"/>
      <c r="J134" s="349"/>
    </row>
    <row r="135" spans="1:12" x14ac:dyDescent="0.3">
      <c r="A135" s="187"/>
      <c r="B135" s="23"/>
      <c r="C135" s="107"/>
      <c r="D135" s="58"/>
      <c r="E135" s="59"/>
      <c r="F135" s="55"/>
      <c r="G135" s="128"/>
      <c r="H135" s="128"/>
      <c r="I135" s="128"/>
      <c r="J135" s="128"/>
    </row>
    <row r="136" spans="1:12" x14ac:dyDescent="0.3">
      <c r="A136" s="187"/>
      <c r="B136" s="299" t="s">
        <v>223</v>
      </c>
      <c r="C136" s="299"/>
      <c r="D136" s="299"/>
      <c r="E136" s="146" t="s">
        <v>111</v>
      </c>
      <c r="F136" s="142"/>
      <c r="H136" s="128"/>
      <c r="I136" s="128"/>
      <c r="J136" s="128"/>
    </row>
    <row r="137" spans="1:12" x14ac:dyDescent="0.25">
      <c r="A137" s="187"/>
      <c r="B137" s="343" t="s">
        <v>224</v>
      </c>
      <c r="C137" s="343"/>
      <c r="D137" s="343"/>
      <c r="E137" s="147" t="s">
        <v>110</v>
      </c>
      <c r="F137" s="143"/>
      <c r="H137" s="128"/>
      <c r="I137" s="128"/>
      <c r="J137" s="128"/>
    </row>
    <row r="138" spans="1:12" x14ac:dyDescent="0.3">
      <c r="A138" s="187"/>
      <c r="B138" s="23"/>
      <c r="D138" s="58"/>
      <c r="E138" s="60"/>
      <c r="F138" s="55"/>
      <c r="G138" s="55"/>
      <c r="H138" s="55"/>
      <c r="I138" s="55"/>
    </row>
    <row r="139" spans="1:12" x14ac:dyDescent="0.3">
      <c r="A139" s="187"/>
      <c r="B139" s="25" t="s">
        <v>170</v>
      </c>
      <c r="D139" s="99"/>
      <c r="E139" s="100"/>
      <c r="F139" s="34"/>
      <c r="G139" s="34"/>
      <c r="H139" s="34"/>
      <c r="I139" s="34"/>
    </row>
    <row r="140" spans="1:12" x14ac:dyDescent="0.3">
      <c r="A140" s="187"/>
      <c r="B140" s="2" t="s">
        <v>28</v>
      </c>
      <c r="C140" s="6" t="s">
        <v>29</v>
      </c>
      <c r="D140" s="90"/>
      <c r="E140" s="97"/>
      <c r="F140" s="33"/>
      <c r="G140" s="34"/>
      <c r="H140" s="34"/>
      <c r="I140" s="34"/>
    </row>
    <row r="141" spans="1:12" ht="12" customHeight="1" x14ac:dyDescent="0.3">
      <c r="A141" s="187"/>
      <c r="C141" s="6" t="s">
        <v>30</v>
      </c>
      <c r="D141" s="90"/>
      <c r="E141" s="97"/>
      <c r="J141" s="35"/>
    </row>
    <row r="142" spans="1:12" ht="12.5" x14ac:dyDescent="0.25">
      <c r="A142" s="187"/>
      <c r="B142" s="19" t="s">
        <v>226</v>
      </c>
      <c r="C142" s="6" t="s">
        <v>31</v>
      </c>
      <c r="D142" s="90"/>
      <c r="E142" s="97"/>
    </row>
    <row r="143" spans="1:12" x14ac:dyDescent="0.3">
      <c r="A143" s="187"/>
      <c r="C143" s="6" t="s">
        <v>32</v>
      </c>
      <c r="D143" s="90"/>
      <c r="E143" s="97"/>
    </row>
    <row r="144" spans="1:12" x14ac:dyDescent="0.3">
      <c r="A144" s="187"/>
      <c r="D144" s="28"/>
      <c r="G144" s="76"/>
      <c r="J144" s="67"/>
      <c r="K144" s="67"/>
      <c r="L144" s="67"/>
    </row>
    <row r="145" spans="1:18" ht="15.5" x14ac:dyDescent="0.35">
      <c r="A145" s="187"/>
      <c r="B145" s="172" t="s">
        <v>37</v>
      </c>
      <c r="C145" s="173"/>
      <c r="D145" s="171"/>
      <c r="E145" s="173"/>
      <c r="F145" s="78"/>
      <c r="G145" s="78"/>
      <c r="H145" s="78"/>
      <c r="I145" s="78"/>
    </row>
    <row r="146" spans="1:18" ht="12.5" x14ac:dyDescent="0.25">
      <c r="B146" s="340" t="s">
        <v>184</v>
      </c>
      <c r="C146" s="340"/>
      <c r="D146" s="78"/>
      <c r="E146" s="78"/>
      <c r="F146" s="36"/>
      <c r="G146" s="36"/>
      <c r="H146" s="36"/>
      <c r="I146" s="84" t="s">
        <v>159</v>
      </c>
    </row>
    <row r="147" spans="1:18" x14ac:dyDescent="0.3">
      <c r="D147" s="220">
        <v>2023</v>
      </c>
    </row>
    <row r="148" spans="1:18" ht="12.5" x14ac:dyDescent="0.25">
      <c r="B148" s="37"/>
      <c r="C148" s="38"/>
      <c r="D148" s="113" t="s">
        <v>302</v>
      </c>
      <c r="E148" s="36"/>
      <c r="F148" s="36"/>
      <c r="G148" s="36"/>
      <c r="O148" s="1"/>
      <c r="R148"/>
    </row>
    <row r="149" spans="1:18" ht="13" customHeight="1" x14ac:dyDescent="0.3">
      <c r="B149" s="2" t="s">
        <v>167</v>
      </c>
      <c r="D149" s="16">
        <v>12.2</v>
      </c>
      <c r="E149" s="19" t="s">
        <v>49</v>
      </c>
      <c r="F149" s="345" t="s">
        <v>169</v>
      </c>
      <c r="G149" s="345"/>
      <c r="H149" s="345"/>
      <c r="I149" s="345"/>
      <c r="O149" s="1"/>
      <c r="R149"/>
    </row>
    <row r="150" spans="1:18" x14ac:dyDescent="0.3">
      <c r="B150" s="2" t="s">
        <v>168</v>
      </c>
      <c r="D150" s="16">
        <v>12.95</v>
      </c>
      <c r="E150" s="19" t="s">
        <v>49</v>
      </c>
      <c r="F150" s="345"/>
      <c r="G150" s="345"/>
      <c r="H150" s="345"/>
      <c r="I150" s="345"/>
      <c r="O150" s="1"/>
      <c r="R150"/>
    </row>
    <row r="151" spans="1:18" x14ac:dyDescent="0.3">
      <c r="B151" s="2" t="s">
        <v>45</v>
      </c>
      <c r="D151" s="16">
        <v>17.8</v>
      </c>
      <c r="E151" s="19" t="s">
        <v>49</v>
      </c>
      <c r="F151" s="104"/>
      <c r="G151" s="104"/>
      <c r="H151" s="104"/>
      <c r="I151" s="104"/>
      <c r="O151" s="1"/>
      <c r="R151"/>
    </row>
    <row r="152" spans="1:18" x14ac:dyDescent="0.3">
      <c r="E152" s="39"/>
      <c r="F152" s="39"/>
      <c r="G152" s="39"/>
      <c r="H152" s="39"/>
      <c r="I152" s="39"/>
    </row>
    <row r="153" spans="1:18" x14ac:dyDescent="0.3">
      <c r="B153" s="3" t="s">
        <v>44</v>
      </c>
      <c r="C153" s="12"/>
      <c r="D153" s="13" t="s">
        <v>51</v>
      </c>
      <c r="E153" s="12"/>
      <c r="F153" s="4"/>
    </row>
    <row r="154" spans="1:18" x14ac:dyDescent="0.3">
      <c r="B154" s="5" t="s">
        <v>46</v>
      </c>
      <c r="D154" s="14">
        <f>D36</f>
        <v>0</v>
      </c>
      <c r="E154" t="s">
        <v>50</v>
      </c>
      <c r="F154" s="17"/>
      <c r="G154" s="299"/>
      <c r="H154" s="299"/>
      <c r="I154" s="299"/>
    </row>
    <row r="155" spans="1:18" x14ac:dyDescent="0.3">
      <c r="B155" s="5" t="s">
        <v>40</v>
      </c>
      <c r="D155" s="14">
        <f>IF(D154&gt;11.99,IF(D154&gt;17.99,D151,D150),D149)</f>
        <v>12.2</v>
      </c>
      <c r="F155" s="17"/>
      <c r="G155" s="299"/>
      <c r="H155" s="299"/>
      <c r="I155" s="299"/>
    </row>
    <row r="156" spans="1:18" x14ac:dyDescent="0.3">
      <c r="B156" s="5" t="s">
        <v>41</v>
      </c>
      <c r="D156" s="14">
        <f>D154*D155</f>
        <v>0</v>
      </c>
      <c r="F156" s="6"/>
    </row>
    <row r="157" spans="1:18" x14ac:dyDescent="0.3">
      <c r="B157" s="5" t="s">
        <v>42</v>
      </c>
      <c r="D157" s="14">
        <f>IF(D168=FALSE,0,D156)</f>
        <v>0</v>
      </c>
      <c r="F157" s="6"/>
    </row>
    <row r="158" spans="1:18" x14ac:dyDescent="0.3">
      <c r="B158" s="8" t="s">
        <v>43</v>
      </c>
      <c r="C158" s="11"/>
      <c r="D158" s="15">
        <f>SUM(D156:D157)</f>
        <v>0</v>
      </c>
      <c r="E158" s="18"/>
      <c r="F158" s="9"/>
    </row>
    <row r="161" spans="1:8" x14ac:dyDescent="0.3">
      <c r="B161" s="44" t="s">
        <v>60</v>
      </c>
    </row>
    <row r="163" spans="1:8" hidden="1" x14ac:dyDescent="0.3">
      <c r="A163" s="225"/>
      <c r="B163" s="226"/>
      <c r="C163" s="227"/>
      <c r="D163" s="227" t="s">
        <v>57</v>
      </c>
      <c r="E163" s="227"/>
      <c r="F163" s="227" t="b">
        <f>AND(D98&gt;0,D99&gt;0,D100&gt;0,D101&gt;0,D102&gt;0)</f>
        <v>0</v>
      </c>
      <c r="G163" s="1"/>
      <c r="H163" s="1"/>
    </row>
    <row r="164" spans="1:8" hidden="1" x14ac:dyDescent="0.3">
      <c r="A164" s="225"/>
      <c r="B164" s="226"/>
      <c r="C164" s="227"/>
      <c r="D164" s="227" t="s">
        <v>58</v>
      </c>
      <c r="E164" s="227"/>
      <c r="F164" s="227" t="b">
        <f>AND(D124&gt;0,D125&gt;0,D126&gt;0,D127&gt;0)</f>
        <v>0</v>
      </c>
      <c r="G164" s="1"/>
      <c r="H164" s="1"/>
    </row>
    <row r="165" spans="1:8" hidden="1" x14ac:dyDescent="0.3">
      <c r="A165" s="225"/>
      <c r="B165" s="226"/>
      <c r="C165" s="227"/>
      <c r="D165" s="227" t="s">
        <v>59</v>
      </c>
      <c r="E165" s="227"/>
      <c r="F165" s="227" t="b">
        <f>AND(D130&gt;0,D131&gt;0,D132&gt;0,D133&gt;0)</f>
        <v>0</v>
      </c>
      <c r="G165" s="1"/>
      <c r="H165" s="1"/>
    </row>
    <row r="166" spans="1:8" hidden="1" x14ac:dyDescent="0.3">
      <c r="A166" s="225"/>
      <c r="B166" s="226"/>
      <c r="C166" s="227"/>
      <c r="D166" s="227" t="s">
        <v>183</v>
      </c>
      <c r="E166" s="227"/>
      <c r="F166" s="227" t="b">
        <f>AND(D113&gt;0,D114&gt;0,D115&gt;0,D116&gt;0,D117&gt;0)</f>
        <v>0</v>
      </c>
      <c r="G166" s="1"/>
      <c r="H166" s="1"/>
    </row>
    <row r="167" spans="1:8" hidden="1" x14ac:dyDescent="0.3">
      <c r="A167" s="225"/>
      <c r="B167" s="226"/>
      <c r="C167" s="227"/>
      <c r="D167" s="227"/>
      <c r="E167" s="227"/>
      <c r="F167" s="227"/>
      <c r="G167" s="1"/>
      <c r="H167" s="1"/>
    </row>
    <row r="168" spans="1:8" hidden="1" x14ac:dyDescent="0.3">
      <c r="A168" s="225"/>
      <c r="B168" s="226"/>
      <c r="C168" s="228" t="s">
        <v>52</v>
      </c>
      <c r="D168" s="229" t="b">
        <v>0</v>
      </c>
      <c r="E168" s="227"/>
      <c r="F168" s="227"/>
      <c r="G168" s="1"/>
      <c r="H168" s="1"/>
    </row>
    <row r="169" spans="1:8" hidden="1" x14ac:dyDescent="0.3">
      <c r="A169" s="225"/>
      <c r="B169" s="226"/>
      <c r="C169" s="227" t="s">
        <v>53</v>
      </c>
      <c r="D169" s="227" t="b">
        <v>0</v>
      </c>
      <c r="E169" s="227"/>
      <c r="F169" s="227"/>
      <c r="G169" s="1"/>
      <c r="H169" s="1"/>
    </row>
    <row r="170" spans="1:8" hidden="1" x14ac:dyDescent="0.3">
      <c r="A170" s="225"/>
      <c r="B170" s="226"/>
      <c r="C170" s="227" t="s">
        <v>290</v>
      </c>
      <c r="D170" s="227" t="b">
        <v>0</v>
      </c>
      <c r="E170" s="227"/>
      <c r="F170" s="227"/>
      <c r="G170" s="1"/>
      <c r="H170" s="1"/>
    </row>
    <row r="171" spans="1:8" hidden="1" x14ac:dyDescent="0.3">
      <c r="A171" s="225"/>
      <c r="B171" s="226"/>
      <c r="C171" s="227" t="s">
        <v>38</v>
      </c>
      <c r="D171" s="227" t="b">
        <v>0</v>
      </c>
      <c r="E171" s="227"/>
      <c r="F171" s="227"/>
      <c r="G171" s="1"/>
      <c r="H171" s="1"/>
    </row>
    <row r="172" spans="1:8" hidden="1" x14ac:dyDescent="0.3">
      <c r="A172" s="225"/>
      <c r="B172" s="226"/>
      <c r="C172" s="227"/>
      <c r="D172" s="227"/>
      <c r="E172" s="227"/>
      <c r="F172" s="226" t="s">
        <v>99</v>
      </c>
      <c r="G172" s="1"/>
      <c r="H172" s="1"/>
    </row>
    <row r="173" spans="1:8" hidden="1" x14ac:dyDescent="0.3">
      <c r="A173" s="225"/>
      <c r="B173" s="226"/>
      <c r="C173" s="227" t="s">
        <v>39</v>
      </c>
      <c r="D173" s="227" t="b">
        <v>0</v>
      </c>
      <c r="E173" s="227"/>
      <c r="F173" s="226" t="s">
        <v>100</v>
      </c>
      <c r="G173" s="1"/>
      <c r="H173" s="1"/>
    </row>
    <row r="174" spans="1:8" hidden="1" x14ac:dyDescent="0.3">
      <c r="A174" s="225"/>
      <c r="B174" s="226"/>
      <c r="C174" s="227" t="s">
        <v>286</v>
      </c>
      <c r="D174" s="227" t="b">
        <v>0</v>
      </c>
      <c r="E174" s="227"/>
      <c r="F174" s="1"/>
      <c r="G174" s="1"/>
      <c r="H174" s="1"/>
    </row>
    <row r="175" spans="1:8" hidden="1" x14ac:dyDescent="0.3">
      <c r="A175" s="225"/>
      <c r="B175" s="226"/>
      <c r="C175" s="227"/>
      <c r="D175" s="227" t="s">
        <v>333</v>
      </c>
      <c r="E175" s="227"/>
      <c r="F175" s="1"/>
      <c r="G175" s="1"/>
      <c r="H175" s="1"/>
    </row>
    <row r="176" spans="1:8" hidden="1" x14ac:dyDescent="0.3">
      <c r="A176" s="225"/>
      <c r="B176" s="226"/>
      <c r="C176" s="227"/>
      <c r="D176" s="227" t="s">
        <v>211</v>
      </c>
      <c r="E176" s="227"/>
      <c r="F176" s="1"/>
      <c r="G176" s="1"/>
      <c r="H176" s="1"/>
    </row>
    <row r="177" spans="1:8" hidden="1" x14ac:dyDescent="0.3">
      <c r="A177" s="225"/>
      <c r="B177" s="226"/>
      <c r="C177" s="227"/>
      <c r="D177" s="227" t="s">
        <v>96</v>
      </c>
      <c r="E177" s="227"/>
      <c r="F177" s="1"/>
      <c r="G177" s="1"/>
      <c r="H177" s="1"/>
    </row>
    <row r="178" spans="1:8" hidden="1" x14ac:dyDescent="0.3">
      <c r="A178" s="225"/>
      <c r="B178" s="226"/>
      <c r="C178" s="227"/>
      <c r="D178" s="227" t="s">
        <v>212</v>
      </c>
      <c r="E178" s="227"/>
      <c r="F178" s="1"/>
      <c r="G178" s="1"/>
      <c r="H178" s="1"/>
    </row>
    <row r="179" spans="1:8" hidden="1" x14ac:dyDescent="0.3">
      <c r="A179" s="225"/>
      <c r="B179" s="226"/>
      <c r="C179" s="227"/>
      <c r="D179" s="227" t="s">
        <v>213</v>
      </c>
      <c r="E179" s="227"/>
      <c r="F179" s="1"/>
      <c r="G179" s="1"/>
      <c r="H179" s="1"/>
    </row>
    <row r="180" spans="1:8" hidden="1" x14ac:dyDescent="0.3">
      <c r="A180" s="225"/>
      <c r="B180" s="226"/>
      <c r="C180" s="227"/>
      <c r="D180" s="227" t="s">
        <v>97</v>
      </c>
      <c r="E180" s="227"/>
      <c r="F180" s="1"/>
      <c r="G180" s="1"/>
      <c r="H180" s="1"/>
    </row>
    <row r="181" spans="1:8" hidden="1" x14ac:dyDescent="0.3">
      <c r="A181" s="225"/>
      <c r="B181" s="226"/>
      <c r="C181" s="227"/>
      <c r="D181" s="227" t="s">
        <v>98</v>
      </c>
      <c r="E181" s="227"/>
      <c r="F181" s="1"/>
      <c r="G181" s="1"/>
      <c r="H181" s="1"/>
    </row>
    <row r="182" spans="1:8" hidden="1" x14ac:dyDescent="0.3">
      <c r="A182" s="225"/>
      <c r="B182" s="226"/>
      <c r="C182" s="227">
        <v>1</v>
      </c>
      <c r="D182" s="227" t="s">
        <v>308</v>
      </c>
      <c r="E182" s="227"/>
      <c r="F182" s="1"/>
      <c r="G182" s="1"/>
      <c r="H182" s="1"/>
    </row>
    <row r="183" spans="1:8" hidden="1" x14ac:dyDescent="0.3">
      <c r="A183" s="225"/>
      <c r="B183" s="226"/>
      <c r="C183" s="227"/>
      <c r="D183" s="227"/>
      <c r="E183" s="227"/>
      <c r="F183" s="1"/>
      <c r="G183" s="1"/>
      <c r="H183" s="1"/>
    </row>
    <row r="184" spans="1:8" hidden="1" x14ac:dyDescent="0.3">
      <c r="A184" s="225"/>
      <c r="B184" s="226"/>
      <c r="C184" s="227">
        <f>IF((D126*0.75)&gt;D127,1,0)</f>
        <v>0</v>
      </c>
      <c r="D184" s="227" t="s">
        <v>103</v>
      </c>
      <c r="E184" s="227"/>
      <c r="F184" s="1"/>
      <c r="G184" s="1"/>
      <c r="H184" s="1"/>
    </row>
    <row r="185" spans="1:8" hidden="1" x14ac:dyDescent="0.3">
      <c r="A185" s="225"/>
      <c r="B185" s="226"/>
      <c r="C185" s="227">
        <f>IF((D132*0.75)&gt;D133,1,0)</f>
        <v>0</v>
      </c>
      <c r="D185" s="227" t="s">
        <v>104</v>
      </c>
      <c r="E185" s="227"/>
      <c r="F185" s="1"/>
      <c r="G185" s="1"/>
      <c r="H185" s="1"/>
    </row>
    <row r="186" spans="1:8" hidden="1" x14ac:dyDescent="0.3">
      <c r="A186" s="225"/>
      <c r="B186" s="226"/>
      <c r="C186" s="227"/>
      <c r="D186" s="227"/>
      <c r="E186" s="227"/>
      <c r="F186" s="1"/>
      <c r="G186" s="1"/>
      <c r="H186" s="1"/>
    </row>
    <row r="187" spans="1:8" hidden="1" x14ac:dyDescent="0.3">
      <c r="A187" s="225"/>
      <c r="B187" s="226"/>
      <c r="C187" s="227"/>
      <c r="D187" s="227" t="s">
        <v>331</v>
      </c>
      <c r="E187" s="227"/>
      <c r="F187" s="1"/>
      <c r="G187" s="1"/>
      <c r="H187" s="1"/>
    </row>
    <row r="188" spans="1:8" hidden="1" x14ac:dyDescent="0.3">
      <c r="A188" s="225"/>
      <c r="B188" s="226"/>
      <c r="C188" s="227"/>
      <c r="D188" s="227" t="s">
        <v>105</v>
      </c>
      <c r="E188" s="227"/>
      <c r="F188" s="1"/>
      <c r="G188" s="1"/>
      <c r="H188" s="1"/>
    </row>
    <row r="189" spans="1:8" hidden="1" x14ac:dyDescent="0.3">
      <c r="A189" s="225"/>
      <c r="B189" s="226"/>
      <c r="C189" s="227"/>
      <c r="D189" s="227" t="s">
        <v>106</v>
      </c>
      <c r="E189" s="227"/>
      <c r="F189" s="1"/>
      <c r="G189" s="1"/>
      <c r="H189" s="1"/>
    </row>
    <row r="190" spans="1:8" hidden="1" x14ac:dyDescent="0.3">
      <c r="A190" s="225"/>
      <c r="B190" s="226"/>
      <c r="C190" s="227"/>
      <c r="D190" s="227" t="s">
        <v>177</v>
      </c>
      <c r="E190" s="227"/>
      <c r="F190" s="1"/>
      <c r="G190" s="1"/>
      <c r="H190" s="1"/>
    </row>
    <row r="191" spans="1:8" hidden="1" x14ac:dyDescent="0.3">
      <c r="A191" s="225"/>
      <c r="B191" s="226"/>
      <c r="C191" s="227">
        <v>1</v>
      </c>
      <c r="D191" s="227" t="s">
        <v>107</v>
      </c>
      <c r="E191" s="227"/>
      <c r="F191" s="1"/>
      <c r="G191" s="1"/>
      <c r="H191" s="1"/>
    </row>
    <row r="192" spans="1:8" hidden="1" x14ac:dyDescent="0.3">
      <c r="A192" s="225"/>
      <c r="B192" s="226"/>
      <c r="C192" s="227" t="b">
        <v>0</v>
      </c>
      <c r="D192" s="227" t="s">
        <v>130</v>
      </c>
      <c r="E192" s="227"/>
      <c r="F192" s="1"/>
      <c r="G192" s="1"/>
      <c r="H192" s="1"/>
    </row>
    <row r="193" spans="1:8" hidden="1" x14ac:dyDescent="0.3">
      <c r="A193" s="225"/>
      <c r="B193" s="226"/>
      <c r="C193" s="227" t="b">
        <v>0</v>
      </c>
      <c r="D193" s="227" t="s">
        <v>131</v>
      </c>
      <c r="E193" s="227"/>
      <c r="F193" s="1"/>
      <c r="G193" s="1"/>
      <c r="H193" s="1"/>
    </row>
    <row r="194" spans="1:8" hidden="1" x14ac:dyDescent="0.3">
      <c r="A194" s="225"/>
      <c r="B194" s="226"/>
      <c r="C194" s="227" t="b">
        <v>0</v>
      </c>
      <c r="D194" s="227" t="s">
        <v>145</v>
      </c>
      <c r="E194" s="227"/>
      <c r="F194" s="1"/>
      <c r="G194" s="1"/>
      <c r="H194" s="1"/>
    </row>
    <row r="195" spans="1:8" hidden="1" x14ac:dyDescent="0.3">
      <c r="A195" s="225"/>
      <c r="B195" s="226"/>
      <c r="C195" s="227" t="b">
        <v>0</v>
      </c>
      <c r="D195" s="227" t="s">
        <v>146</v>
      </c>
      <c r="E195" s="227"/>
      <c r="F195" s="1"/>
      <c r="G195" s="1"/>
      <c r="H195" s="1"/>
    </row>
    <row r="196" spans="1:8" hidden="1" x14ac:dyDescent="0.3">
      <c r="A196" s="225"/>
      <c r="B196" s="226">
        <f t="shared" ref="B196:B202" si="0">IF(C196=FALSE,0,1)</f>
        <v>0</v>
      </c>
      <c r="C196" s="227" t="b">
        <v>0</v>
      </c>
      <c r="D196" s="227" t="s">
        <v>116</v>
      </c>
      <c r="E196" s="227"/>
      <c r="F196" s="1"/>
      <c r="G196" s="1"/>
      <c r="H196" s="1"/>
    </row>
    <row r="197" spans="1:8" hidden="1" x14ac:dyDescent="0.3">
      <c r="A197" s="225"/>
      <c r="B197" s="226">
        <f t="shared" si="0"/>
        <v>0</v>
      </c>
      <c r="C197" s="227" t="b">
        <v>0</v>
      </c>
      <c r="D197" s="227" t="s">
        <v>115</v>
      </c>
      <c r="E197" s="227"/>
      <c r="F197" s="1"/>
      <c r="G197" s="1"/>
      <c r="H197" s="1"/>
    </row>
    <row r="198" spans="1:8" hidden="1" x14ac:dyDescent="0.3">
      <c r="A198" s="225"/>
      <c r="B198" s="226">
        <f t="shared" si="0"/>
        <v>0</v>
      </c>
      <c r="C198" s="227" t="b">
        <v>0</v>
      </c>
      <c r="D198" s="227" t="s">
        <v>114</v>
      </c>
      <c r="E198" s="227"/>
      <c r="F198" s="1"/>
      <c r="G198" s="1"/>
      <c r="H198" s="1"/>
    </row>
    <row r="199" spans="1:8" hidden="1" x14ac:dyDescent="0.3">
      <c r="A199" s="230">
        <f>SUM(B196:B199)</f>
        <v>0</v>
      </c>
      <c r="B199" s="226">
        <f t="shared" si="0"/>
        <v>0</v>
      </c>
      <c r="C199" s="227" t="b">
        <v>0</v>
      </c>
      <c r="D199" s="227" t="s">
        <v>118</v>
      </c>
      <c r="E199" s="227"/>
      <c r="F199" s="1"/>
      <c r="G199" s="1"/>
      <c r="H199" s="1"/>
    </row>
    <row r="200" spans="1:8" hidden="1" x14ac:dyDescent="0.3">
      <c r="A200" s="225"/>
      <c r="B200" s="226">
        <f t="shared" si="0"/>
        <v>0</v>
      </c>
      <c r="C200" s="227" t="b">
        <v>0</v>
      </c>
      <c r="D200" s="227" t="s">
        <v>119</v>
      </c>
      <c r="E200" s="227"/>
      <c r="F200" s="1"/>
      <c r="G200" s="1"/>
      <c r="H200" s="1"/>
    </row>
    <row r="201" spans="1:8" hidden="1" x14ac:dyDescent="0.3">
      <c r="A201" s="230">
        <f>SUM(B200:B201)</f>
        <v>0</v>
      </c>
      <c r="B201" s="226">
        <f t="shared" si="0"/>
        <v>0</v>
      </c>
      <c r="C201" s="227" t="b">
        <v>0</v>
      </c>
      <c r="D201" s="227" t="s">
        <v>128</v>
      </c>
      <c r="E201" s="227"/>
      <c r="F201" s="1"/>
      <c r="G201" s="1"/>
      <c r="H201" s="1"/>
    </row>
    <row r="202" spans="1:8" hidden="1" x14ac:dyDescent="0.3">
      <c r="A202" s="225"/>
      <c r="B202" s="226">
        <f t="shared" si="0"/>
        <v>0</v>
      </c>
      <c r="C202" s="227" t="b">
        <v>0</v>
      </c>
      <c r="D202" s="227" t="s">
        <v>117</v>
      </c>
      <c r="E202" s="227"/>
      <c r="F202" s="1"/>
      <c r="G202" s="1"/>
      <c r="H202" s="1"/>
    </row>
    <row r="203" spans="1:8" hidden="1" x14ac:dyDescent="0.3">
      <c r="A203" s="225"/>
      <c r="B203" s="231">
        <f>SUM(B197:B202)</f>
        <v>0</v>
      </c>
      <c r="C203" s="227"/>
      <c r="D203" s="227" t="s">
        <v>133</v>
      </c>
      <c r="E203" s="227"/>
      <c r="F203" s="1"/>
      <c r="G203" s="1"/>
      <c r="H203" s="1"/>
    </row>
    <row r="204" spans="1:8" hidden="1" x14ac:dyDescent="0.3">
      <c r="A204" s="225"/>
      <c r="B204" s="226"/>
      <c r="C204" s="227"/>
      <c r="D204" s="227"/>
      <c r="E204" s="227"/>
      <c r="F204" s="1"/>
      <c r="G204" s="1"/>
      <c r="H204" s="1"/>
    </row>
    <row r="205" spans="1:8" hidden="1" x14ac:dyDescent="0.3">
      <c r="A205" s="225"/>
      <c r="B205" s="226"/>
      <c r="C205" s="227">
        <v>1</v>
      </c>
      <c r="D205" s="227" t="s">
        <v>331</v>
      </c>
      <c r="E205" s="227"/>
      <c r="F205" s="1"/>
      <c r="G205" s="1"/>
      <c r="H205" s="1"/>
    </row>
    <row r="206" spans="1:8" hidden="1" x14ac:dyDescent="0.3">
      <c r="A206" s="225"/>
      <c r="B206" s="226"/>
      <c r="C206" s="227"/>
      <c r="D206" s="232" t="s">
        <v>124</v>
      </c>
      <c r="E206" s="227"/>
      <c r="F206" s="1"/>
      <c r="G206" s="1"/>
      <c r="H206" s="1"/>
    </row>
    <row r="207" spans="1:8" hidden="1" x14ac:dyDescent="0.3">
      <c r="A207" s="225"/>
      <c r="B207" s="226"/>
      <c r="C207" s="227"/>
      <c r="D207" s="232" t="s">
        <v>123</v>
      </c>
      <c r="E207" s="227"/>
      <c r="F207" s="1"/>
      <c r="G207" s="1"/>
      <c r="H207" s="1"/>
    </row>
    <row r="208" spans="1:8" ht="23" hidden="1" x14ac:dyDescent="0.3">
      <c r="A208" s="225"/>
      <c r="B208" s="226"/>
      <c r="C208" s="227"/>
      <c r="D208" s="232" t="s">
        <v>121</v>
      </c>
      <c r="E208" s="227"/>
      <c r="F208" s="1"/>
      <c r="G208" s="1"/>
      <c r="H208" s="1"/>
    </row>
    <row r="209" spans="1:8" ht="34.5" hidden="1" x14ac:dyDescent="0.3">
      <c r="A209" s="225"/>
      <c r="B209" s="226"/>
      <c r="C209" s="227"/>
      <c r="D209" s="232" t="s">
        <v>122</v>
      </c>
      <c r="E209" s="227"/>
      <c r="F209" s="1"/>
      <c r="G209" s="1"/>
      <c r="H209" s="1"/>
    </row>
    <row r="210" spans="1:8" ht="23" hidden="1" x14ac:dyDescent="0.3">
      <c r="A210" s="225"/>
      <c r="B210" s="226"/>
      <c r="C210" s="227"/>
      <c r="D210" s="232" t="s">
        <v>125</v>
      </c>
      <c r="E210" s="227"/>
      <c r="F210" s="1"/>
      <c r="G210" s="1"/>
      <c r="H210" s="1"/>
    </row>
    <row r="211" spans="1:8" ht="34.5" hidden="1" x14ac:dyDescent="0.3">
      <c r="A211" s="225"/>
      <c r="B211" s="226"/>
      <c r="C211" s="227"/>
      <c r="D211" s="232" t="s">
        <v>126</v>
      </c>
      <c r="E211" s="227"/>
      <c r="F211" s="1"/>
      <c r="G211" s="1"/>
      <c r="H211" s="1"/>
    </row>
    <row r="212" spans="1:8" hidden="1" x14ac:dyDescent="0.3">
      <c r="A212" s="225"/>
      <c r="B212" s="226"/>
      <c r="C212" s="227"/>
      <c r="D212" s="232" t="s">
        <v>127</v>
      </c>
      <c r="E212" s="227"/>
      <c r="F212" s="1"/>
      <c r="G212" s="1"/>
      <c r="H212" s="1"/>
    </row>
    <row r="213" spans="1:8" hidden="1" x14ac:dyDescent="0.3">
      <c r="A213" s="225"/>
      <c r="B213" s="226"/>
      <c r="C213" s="227"/>
      <c r="D213" s="227"/>
      <c r="E213" s="227"/>
      <c r="F213" s="1"/>
      <c r="G213" s="1"/>
      <c r="H213" s="1"/>
    </row>
    <row r="214" spans="1:8" hidden="1" x14ac:dyDescent="0.3">
      <c r="A214" s="225"/>
      <c r="B214" s="226" t="s">
        <v>240</v>
      </c>
      <c r="C214" s="227">
        <v>1</v>
      </c>
      <c r="D214" s="227" t="s">
        <v>331</v>
      </c>
      <c r="E214" s="227"/>
      <c r="F214" s="1"/>
      <c r="G214" s="1"/>
      <c r="H214" s="1"/>
    </row>
    <row r="215" spans="1:8" hidden="1" x14ac:dyDescent="0.3">
      <c r="A215" s="225"/>
      <c r="B215" s="226"/>
      <c r="C215" s="227"/>
      <c r="D215" s="227" t="s">
        <v>192</v>
      </c>
      <c r="E215" s="227"/>
      <c r="F215" s="1"/>
      <c r="G215" s="1"/>
      <c r="H215" s="1"/>
    </row>
    <row r="216" spans="1:8" hidden="1" x14ac:dyDescent="0.3">
      <c r="A216" s="225"/>
      <c r="B216" s="226"/>
      <c r="C216" s="227"/>
      <c r="D216" s="227" t="s">
        <v>193</v>
      </c>
      <c r="E216" s="227"/>
      <c r="F216" s="1"/>
      <c r="G216" s="1"/>
      <c r="H216" s="1"/>
    </row>
    <row r="217" spans="1:8" hidden="1" x14ac:dyDescent="0.3">
      <c r="A217" s="225"/>
      <c r="B217" s="226"/>
      <c r="C217" s="227"/>
      <c r="D217" s="227" t="s">
        <v>194</v>
      </c>
      <c r="E217" s="227"/>
      <c r="F217" s="1"/>
      <c r="G217" s="1"/>
      <c r="H217" s="1"/>
    </row>
    <row r="218" spans="1:8" hidden="1" x14ac:dyDescent="0.3">
      <c r="A218" s="225"/>
      <c r="B218" s="226"/>
      <c r="C218" s="227"/>
      <c r="D218" s="227" t="s">
        <v>195</v>
      </c>
      <c r="E218" s="227"/>
      <c r="F218" s="1"/>
      <c r="G218" s="1"/>
      <c r="H218" s="1"/>
    </row>
    <row r="219" spans="1:8" hidden="1" x14ac:dyDescent="0.3">
      <c r="A219" s="225"/>
      <c r="B219" s="226"/>
      <c r="C219" s="227"/>
      <c r="D219" s="227" t="s">
        <v>196</v>
      </c>
      <c r="E219" s="227"/>
      <c r="F219" s="1"/>
      <c r="G219" s="1"/>
      <c r="H219" s="1"/>
    </row>
    <row r="220" spans="1:8" hidden="1" x14ac:dyDescent="0.3">
      <c r="A220" s="225"/>
      <c r="B220" s="226"/>
      <c r="C220" s="227"/>
      <c r="D220" s="227" t="s">
        <v>197</v>
      </c>
      <c r="E220" s="227"/>
      <c r="F220" s="1"/>
      <c r="G220" s="1"/>
      <c r="H220" s="1"/>
    </row>
    <row r="221" spans="1:8" hidden="1" x14ac:dyDescent="0.3">
      <c r="A221" s="225"/>
      <c r="B221" s="226"/>
      <c r="C221" s="227"/>
      <c r="D221" s="227" t="s">
        <v>198</v>
      </c>
      <c r="E221" s="227"/>
      <c r="F221" s="1"/>
      <c r="G221" s="1"/>
      <c r="H221" s="1"/>
    </row>
    <row r="222" spans="1:8" hidden="1" x14ac:dyDescent="0.3">
      <c r="A222" s="225"/>
      <c r="B222" s="226"/>
      <c r="C222" s="227"/>
      <c r="D222" s="227" t="s">
        <v>199</v>
      </c>
      <c r="E222" s="227"/>
      <c r="F222" s="1"/>
      <c r="G222" s="1"/>
      <c r="H222" s="1"/>
    </row>
    <row r="223" spans="1:8" hidden="1" x14ac:dyDescent="0.3">
      <c r="A223" s="225"/>
      <c r="B223" s="226"/>
      <c r="C223" s="227"/>
      <c r="D223" s="227" t="s">
        <v>200</v>
      </c>
      <c r="E223" s="227"/>
      <c r="F223" s="1"/>
      <c r="G223" s="1"/>
      <c r="H223" s="1"/>
    </row>
    <row r="224" spans="1:8" hidden="1" x14ac:dyDescent="0.3">
      <c r="A224" s="225"/>
      <c r="B224" s="226"/>
      <c r="C224" s="227"/>
      <c r="D224" s="227" t="s">
        <v>201</v>
      </c>
      <c r="E224" s="227"/>
      <c r="F224" s="1"/>
      <c r="G224" s="1"/>
      <c r="H224" s="1"/>
    </row>
    <row r="225" spans="1:8" hidden="1" x14ac:dyDescent="0.3">
      <c r="A225" s="225"/>
      <c r="B225" s="226"/>
      <c r="C225" s="227"/>
      <c r="D225" s="227" t="s">
        <v>202</v>
      </c>
      <c r="E225" s="227"/>
      <c r="F225" s="1"/>
      <c r="G225" s="1"/>
      <c r="H225" s="1"/>
    </row>
    <row r="226" spans="1:8" hidden="1" x14ac:dyDescent="0.3">
      <c r="A226" s="225"/>
      <c r="B226" s="226"/>
      <c r="C226" s="227"/>
      <c r="D226" s="227" t="s">
        <v>203</v>
      </c>
      <c r="E226" s="227"/>
      <c r="F226" s="1"/>
      <c r="G226" s="1"/>
      <c r="H226" s="1"/>
    </row>
    <row r="227" spans="1:8" hidden="1" x14ac:dyDescent="0.3">
      <c r="A227" s="225"/>
      <c r="B227" s="226"/>
      <c r="C227" s="227"/>
      <c r="D227" s="227" t="s">
        <v>204</v>
      </c>
      <c r="E227" s="227"/>
      <c r="F227" s="1"/>
      <c r="G227" s="1"/>
      <c r="H227" s="1"/>
    </row>
    <row r="228" spans="1:8" hidden="1" x14ac:dyDescent="0.3">
      <c r="A228" s="225"/>
      <c r="B228" s="226"/>
      <c r="C228" s="227"/>
      <c r="D228" s="227" t="s">
        <v>205</v>
      </c>
      <c r="E228" s="227"/>
      <c r="F228" s="1"/>
      <c r="G228" s="1"/>
      <c r="H228" s="1"/>
    </row>
    <row r="229" spans="1:8" hidden="1" x14ac:dyDescent="0.3">
      <c r="A229" s="225"/>
      <c r="B229" s="226"/>
      <c r="C229" s="227"/>
      <c r="D229" s="227"/>
      <c r="E229" s="227"/>
      <c r="F229" s="1"/>
      <c r="G229" s="1"/>
      <c r="H229" s="1"/>
    </row>
    <row r="230" spans="1:8" hidden="1" x14ac:dyDescent="0.3">
      <c r="A230" s="225"/>
      <c r="B230" s="226" t="s">
        <v>238</v>
      </c>
      <c r="C230" s="227">
        <v>1</v>
      </c>
      <c r="D230" s="227" t="s">
        <v>331</v>
      </c>
      <c r="E230" s="227"/>
      <c r="F230" s="1"/>
      <c r="G230" s="1"/>
      <c r="H230" s="1"/>
    </row>
    <row r="231" spans="1:8" hidden="1" x14ac:dyDescent="0.3">
      <c r="A231" s="225"/>
      <c r="B231" s="226" t="s">
        <v>267</v>
      </c>
      <c r="C231" s="227">
        <f>C214+C230</f>
        <v>2</v>
      </c>
      <c r="D231" s="227" t="s">
        <v>216</v>
      </c>
      <c r="E231" s="227"/>
      <c r="F231" s="1"/>
      <c r="G231" s="1"/>
      <c r="H231" s="1"/>
    </row>
    <row r="232" spans="1:8" hidden="1" x14ac:dyDescent="0.3">
      <c r="A232" s="225"/>
      <c r="B232" s="226"/>
      <c r="C232" s="227"/>
      <c r="D232" s="227" t="s">
        <v>217</v>
      </c>
      <c r="E232" s="227"/>
      <c r="F232" s="1"/>
      <c r="G232" s="1"/>
      <c r="H232" s="1"/>
    </row>
    <row r="233" spans="1:8" hidden="1" x14ac:dyDescent="0.3">
      <c r="A233" s="225"/>
      <c r="B233" s="226"/>
      <c r="C233" s="227"/>
      <c r="D233" s="227"/>
      <c r="E233" s="227"/>
      <c r="F233" s="1"/>
      <c r="G233" s="1"/>
      <c r="H233" s="1"/>
    </row>
    <row r="234" spans="1:8" ht="12.5" hidden="1" x14ac:dyDescent="0.25">
      <c r="A234" s="225"/>
      <c r="B234" s="227" t="s">
        <v>235</v>
      </c>
      <c r="C234" s="227">
        <v>1</v>
      </c>
      <c r="D234" s="227" t="s">
        <v>95</v>
      </c>
      <c r="E234" s="227"/>
      <c r="F234" s="1"/>
      <c r="G234" s="1"/>
      <c r="H234" s="1"/>
    </row>
    <row r="235" spans="1:8" ht="12.5" hidden="1" x14ac:dyDescent="0.25">
      <c r="A235" s="225"/>
      <c r="B235" s="227" t="s">
        <v>237</v>
      </c>
      <c r="C235" s="227"/>
      <c r="D235" s="227" t="s">
        <v>210</v>
      </c>
      <c r="E235" s="227"/>
      <c r="F235" s="1"/>
      <c r="G235" s="1"/>
      <c r="H235" s="1"/>
    </row>
    <row r="236" spans="1:8" ht="12.5" hidden="1" x14ac:dyDescent="0.25">
      <c r="A236" s="225"/>
      <c r="B236" s="227"/>
      <c r="C236" s="227"/>
      <c r="D236" s="227" t="s">
        <v>209</v>
      </c>
      <c r="E236" s="227"/>
      <c r="F236" s="1"/>
      <c r="G236" s="1"/>
      <c r="H236" s="1"/>
    </row>
    <row r="237" spans="1:8" ht="12.5" hidden="1" x14ac:dyDescent="0.25">
      <c r="A237" s="225"/>
      <c r="B237" s="227"/>
      <c r="C237" s="227"/>
      <c r="D237" s="227"/>
      <c r="E237" s="227"/>
      <c r="F237" s="1"/>
      <c r="G237" s="1"/>
      <c r="H237" s="1"/>
    </row>
    <row r="238" spans="1:8" ht="12.5" hidden="1" x14ac:dyDescent="0.25">
      <c r="A238" s="225"/>
      <c r="B238" s="227" t="s">
        <v>239</v>
      </c>
      <c r="C238" s="227">
        <v>1</v>
      </c>
      <c r="D238" s="227" t="s">
        <v>331</v>
      </c>
      <c r="E238" s="227"/>
      <c r="F238" s="1"/>
      <c r="G238" s="1"/>
      <c r="H238" s="1"/>
    </row>
    <row r="239" spans="1:8" ht="12.5" hidden="1" x14ac:dyDescent="0.25">
      <c r="A239" s="225"/>
      <c r="B239" s="227"/>
      <c r="C239" s="227"/>
      <c r="D239" s="227" t="s">
        <v>204</v>
      </c>
      <c r="E239" s="227"/>
      <c r="F239" s="1"/>
      <c r="G239" s="1"/>
      <c r="H239" s="1"/>
    </row>
    <row r="240" spans="1:8" ht="12.5" hidden="1" x14ac:dyDescent="0.25">
      <c r="A240" s="225"/>
      <c r="B240" s="227"/>
      <c r="C240" s="227"/>
      <c r="D240" s="227" t="s">
        <v>192</v>
      </c>
      <c r="E240" s="227"/>
      <c r="F240" s="1"/>
      <c r="G240" s="1"/>
      <c r="H240" s="1"/>
    </row>
    <row r="241" spans="1:8" ht="12.5" hidden="1" x14ac:dyDescent="0.25">
      <c r="A241" s="225"/>
      <c r="B241" s="227"/>
      <c r="C241" s="227"/>
      <c r="D241" s="227" t="s">
        <v>221</v>
      </c>
      <c r="E241" s="227"/>
      <c r="F241" s="1"/>
      <c r="G241" s="1"/>
      <c r="H241" s="1"/>
    </row>
    <row r="242" spans="1:8" ht="12.5" hidden="1" x14ac:dyDescent="0.25">
      <c r="A242" s="225"/>
      <c r="B242" s="227"/>
      <c r="C242" s="227"/>
      <c r="D242" s="227" t="s">
        <v>127</v>
      </c>
      <c r="E242" s="227"/>
      <c r="F242" s="1"/>
      <c r="G242" s="1"/>
      <c r="H242" s="1"/>
    </row>
    <row r="243" spans="1:8" ht="12.5" hidden="1" x14ac:dyDescent="0.25">
      <c r="A243" s="225"/>
      <c r="B243" s="227"/>
      <c r="C243" s="227"/>
      <c r="D243" s="227"/>
      <c r="E243" s="227"/>
      <c r="F243" s="1"/>
      <c r="G243" s="1"/>
      <c r="H243" s="1"/>
    </row>
    <row r="244" spans="1:8" ht="12.5" hidden="1" x14ac:dyDescent="0.25">
      <c r="A244" s="225"/>
      <c r="B244" s="227" t="s">
        <v>257</v>
      </c>
      <c r="C244" s="227">
        <v>1</v>
      </c>
      <c r="D244" s="227" t="s">
        <v>331</v>
      </c>
      <c r="E244" s="227"/>
      <c r="F244" s="1"/>
      <c r="G244" s="1"/>
      <c r="H244" s="1"/>
    </row>
    <row r="245" spans="1:8" ht="12.5" hidden="1" x14ac:dyDescent="0.25">
      <c r="A245" s="225"/>
      <c r="B245" s="227"/>
      <c r="C245" s="227"/>
      <c r="D245" s="227" t="s">
        <v>253</v>
      </c>
      <c r="E245" s="227"/>
      <c r="F245" s="1"/>
      <c r="G245" s="1"/>
      <c r="H245" s="1"/>
    </row>
    <row r="246" spans="1:8" ht="12.5" hidden="1" x14ac:dyDescent="0.25">
      <c r="A246" s="225"/>
      <c r="B246" s="227"/>
      <c r="C246" s="227"/>
      <c r="D246" s="227" t="s">
        <v>254</v>
      </c>
      <c r="E246" s="227"/>
      <c r="F246" s="1"/>
      <c r="G246" s="1"/>
      <c r="H246" s="1"/>
    </row>
    <row r="247" spans="1:8" ht="12.5" hidden="1" x14ac:dyDescent="0.25">
      <c r="A247" s="225"/>
      <c r="B247" s="227"/>
      <c r="C247" s="227"/>
      <c r="D247" s="227" t="s">
        <v>255</v>
      </c>
      <c r="E247" s="227"/>
      <c r="F247" s="1"/>
      <c r="G247" s="1"/>
      <c r="H247" s="1"/>
    </row>
    <row r="248" spans="1:8" ht="12.5" hidden="1" x14ac:dyDescent="0.25">
      <c r="A248" s="225"/>
      <c r="B248" s="227"/>
      <c r="C248" s="227"/>
      <c r="D248" s="227" t="s">
        <v>256</v>
      </c>
      <c r="E248" s="227"/>
      <c r="F248" s="1"/>
      <c r="G248" s="1"/>
      <c r="H248" s="1"/>
    </row>
    <row r="249" spans="1:8" ht="12.5" hidden="1" x14ac:dyDescent="0.25">
      <c r="A249" s="225"/>
      <c r="B249" s="227" t="s">
        <v>236</v>
      </c>
      <c r="C249" s="227">
        <v>1</v>
      </c>
      <c r="D249" s="227" t="s">
        <v>331</v>
      </c>
      <c r="E249" s="227"/>
      <c r="F249" s="1"/>
      <c r="G249" s="1"/>
      <c r="H249" s="1"/>
    </row>
    <row r="250" spans="1:8" ht="12.5" hidden="1" x14ac:dyDescent="0.25">
      <c r="A250" s="225"/>
      <c r="B250" s="227"/>
      <c r="C250" s="227"/>
      <c r="D250" s="227" t="s">
        <v>210</v>
      </c>
      <c r="E250" s="227"/>
      <c r="F250" s="1"/>
      <c r="G250" s="1"/>
      <c r="H250" s="1"/>
    </row>
    <row r="251" spans="1:8" ht="12.5" hidden="1" x14ac:dyDescent="0.25">
      <c r="A251" s="225"/>
      <c r="B251" s="227"/>
      <c r="C251" s="227"/>
      <c r="D251" s="227" t="s">
        <v>209</v>
      </c>
      <c r="E251" s="227"/>
      <c r="F251" s="1"/>
      <c r="G251" s="1"/>
      <c r="H251" s="1"/>
    </row>
    <row r="252" spans="1:8" ht="25" hidden="1" x14ac:dyDescent="0.25">
      <c r="A252" s="225"/>
      <c r="B252" s="233" t="s">
        <v>294</v>
      </c>
      <c r="C252" s="227">
        <v>1</v>
      </c>
      <c r="D252" s="227" t="s">
        <v>295</v>
      </c>
      <c r="E252" s="227"/>
      <c r="F252" s="1"/>
      <c r="G252" s="1"/>
      <c r="H252" s="1"/>
    </row>
    <row r="253" spans="1:8" hidden="1" x14ac:dyDescent="0.3">
      <c r="A253" s="225"/>
      <c r="B253" s="226"/>
      <c r="C253" s="227"/>
      <c r="D253" s="227"/>
      <c r="E253" s="227"/>
      <c r="F253" s="1"/>
      <c r="G253" s="1"/>
      <c r="H253" s="1"/>
    </row>
    <row r="254" spans="1:8" ht="12.5" hidden="1" x14ac:dyDescent="0.25">
      <c r="A254" s="227"/>
      <c r="B254" s="227" t="s">
        <v>349</v>
      </c>
      <c r="C254" s="227">
        <v>1</v>
      </c>
      <c r="D254" s="227" t="s">
        <v>331</v>
      </c>
      <c r="E254" s="227"/>
      <c r="F254" s="1"/>
      <c r="G254" s="1"/>
      <c r="H254" s="1"/>
    </row>
    <row r="255" spans="1:8" hidden="1" x14ac:dyDescent="0.3">
      <c r="A255" s="227"/>
      <c r="B255" s="226"/>
      <c r="C255" s="227"/>
      <c r="D255" s="227" t="s">
        <v>210</v>
      </c>
      <c r="E255" s="227"/>
    </row>
    <row r="256" spans="1:8" hidden="1" x14ac:dyDescent="0.3">
      <c r="A256" s="227"/>
      <c r="B256" s="226"/>
      <c r="C256" s="227"/>
      <c r="D256" s="227" t="s">
        <v>347</v>
      </c>
      <c r="E256" s="227"/>
    </row>
    <row r="257" spans="1:5" hidden="1" x14ac:dyDescent="0.3">
      <c r="A257" s="227"/>
      <c r="B257" s="226"/>
      <c r="C257" s="227"/>
      <c r="D257" s="227" t="s">
        <v>348</v>
      </c>
      <c r="E257" s="227"/>
    </row>
    <row r="258" spans="1:5" hidden="1" x14ac:dyDescent="0.3"/>
  </sheetData>
  <sheetProtection algorithmName="SHA-512" hashValue="RPHQAIaG1D2utOAxCKndyBSl9Vm8OXNQsk7+3TEdLyp/ecXfcrDcZ1Po5MfaGfoMjk7TrECFX+/FWVG3qOpNiA==" saltValue="nNlTWZEI6kJHS0qRbNnFiQ==" spinCount="100000" sheet="1" selectLockedCells="1"/>
  <mergeCells count="105">
    <mergeCell ref="G155:I155"/>
    <mergeCell ref="G154:I154"/>
    <mergeCell ref="C97:H97"/>
    <mergeCell ref="B136:D136"/>
    <mergeCell ref="B137:D137"/>
    <mergeCell ref="B146:C146"/>
    <mergeCell ref="F118:I118"/>
    <mergeCell ref="G130:I133"/>
    <mergeCell ref="F149:I150"/>
    <mergeCell ref="D110:E110"/>
    <mergeCell ref="B123:E123"/>
    <mergeCell ref="F121:L121"/>
    <mergeCell ref="G134:J134"/>
    <mergeCell ref="G128:J128"/>
    <mergeCell ref="F110:H110"/>
    <mergeCell ref="F109:H109"/>
    <mergeCell ref="A1:B2"/>
    <mergeCell ref="C9:H9"/>
    <mergeCell ref="I40:L40"/>
    <mergeCell ref="I41:L41"/>
    <mergeCell ref="D19:F19"/>
    <mergeCell ref="H19:J19"/>
    <mergeCell ref="D26:F26"/>
    <mergeCell ref="D21:F21"/>
    <mergeCell ref="D17:F17"/>
    <mergeCell ref="B33:E33"/>
    <mergeCell ref="D24:F24"/>
    <mergeCell ref="B34:C34"/>
    <mergeCell ref="H1:H3"/>
    <mergeCell ref="C1:G2"/>
    <mergeCell ref="G33:L33"/>
    <mergeCell ref="G34:L34"/>
    <mergeCell ref="I35:L35"/>
    <mergeCell ref="I39:L39"/>
    <mergeCell ref="I38:L38"/>
    <mergeCell ref="I36:L36"/>
    <mergeCell ref="D37:F37"/>
    <mergeCell ref="D4:G6"/>
    <mergeCell ref="I8:J8"/>
    <mergeCell ref="D14:F14"/>
    <mergeCell ref="B81:C81"/>
    <mergeCell ref="G61:M61"/>
    <mergeCell ref="G62:M62"/>
    <mergeCell ref="F103:I103"/>
    <mergeCell ref="B61:F61"/>
    <mergeCell ref="B83:C83"/>
    <mergeCell ref="H104:K105"/>
    <mergeCell ref="B80:C80"/>
    <mergeCell ref="B75:C75"/>
    <mergeCell ref="B89:F89"/>
    <mergeCell ref="F71:H71"/>
    <mergeCell ref="F70:H70"/>
    <mergeCell ref="F96:O96"/>
    <mergeCell ref="D73:E73"/>
    <mergeCell ref="B85:C85"/>
    <mergeCell ref="B63:F63"/>
    <mergeCell ref="B82:C82"/>
    <mergeCell ref="B73:C73"/>
    <mergeCell ref="B86:C86"/>
    <mergeCell ref="B76:D78"/>
    <mergeCell ref="F73:I73"/>
    <mergeCell ref="E78:G78"/>
    <mergeCell ref="F76:I76"/>
    <mergeCell ref="G55:M55"/>
    <mergeCell ref="B55:C55"/>
    <mergeCell ref="B52:B53"/>
    <mergeCell ref="D15:F15"/>
    <mergeCell ref="G49:M49"/>
    <mergeCell ref="G50:M50"/>
    <mergeCell ref="G51:M51"/>
    <mergeCell ref="D20:F20"/>
    <mergeCell ref="D23:F23"/>
    <mergeCell ref="D22:F22"/>
    <mergeCell ref="J18:K18"/>
    <mergeCell ref="B31:J31"/>
    <mergeCell ref="D25:F25"/>
    <mergeCell ref="I37:L37"/>
    <mergeCell ref="H20:J22"/>
    <mergeCell ref="G18:H18"/>
    <mergeCell ref="G47:M47"/>
    <mergeCell ref="G43:N43"/>
    <mergeCell ref="D46:E46"/>
    <mergeCell ref="G44:M44"/>
    <mergeCell ref="I15:J15"/>
    <mergeCell ref="D18:F18"/>
    <mergeCell ref="G59:M59"/>
    <mergeCell ref="G60:M60"/>
    <mergeCell ref="G56:M56"/>
    <mergeCell ref="G57:M57"/>
    <mergeCell ref="G58:M58"/>
    <mergeCell ref="B58:C58"/>
    <mergeCell ref="B60:C60"/>
    <mergeCell ref="B56:C56"/>
    <mergeCell ref="B57:C57"/>
    <mergeCell ref="E10:H10"/>
    <mergeCell ref="C11:H12"/>
    <mergeCell ref="C10:D10"/>
    <mergeCell ref="G52:M52"/>
    <mergeCell ref="G53:M53"/>
    <mergeCell ref="G54:M54"/>
    <mergeCell ref="G48:M48"/>
    <mergeCell ref="G46:M46"/>
    <mergeCell ref="C27:H28"/>
    <mergeCell ref="C29:H29"/>
    <mergeCell ref="I14:J14"/>
  </mergeCells>
  <phoneticPr fontId="3" type="noConversion"/>
  <conditionalFormatting sqref="E103 E128 E134">
    <cfRule type="cellIs" dxfId="1" priority="4" stopIfTrue="1" operator="equal">
      <formula>0</formula>
    </cfRule>
  </conditionalFormatting>
  <conditionalFormatting sqref="E118">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4:D127 D92:D94 D140:D143 D130:D133" xr:uid="{00000000-0002-0000-0000-000000000000}">
      <formula1>0</formula1>
      <formula2>100000</formula2>
    </dataValidation>
    <dataValidation type="whole" allowBlank="1" showInputMessage="1" showErrorMessage="1" error="Numbers only, do not include letters please. If not applicable, leave blank." sqref="D121 D109" xr:uid="{00000000-0002-0000-0000-000001000000}">
      <formula1>0</formula1>
      <formula2>100</formula2>
    </dataValidation>
    <dataValidation type="decimal" allowBlank="1" showInputMessage="1" showErrorMessage="1" error="Numbers only, do not include letters please. If not applicable, leave blank." sqref="D98:D102 D96 D111:D117" xr:uid="{00000000-0002-0000-0000-000002000000}">
      <formula1>0</formula1>
      <formula2>10000</formula2>
    </dataValidation>
    <dataValidation type="decimal" allowBlank="1" showInputMessage="1" showErrorMessage="1" error="Numbers only, do not include letters please. If not applicable, leave blank." sqref="D83:D84 D44:D45 D80:D81 D66:D72 D48:D60" xr:uid="{00000000-0002-0000-0000-000003000000}">
      <formula1>0</formula1>
      <formula2>1000000</formula2>
    </dataValidation>
    <dataValidation type="decimal" allowBlank="1" showInputMessage="1" showErrorMessage="1" errorTitle="text" error="Do not include letters please. If not applicable, leave blank." sqref="D36 D38:D43" xr:uid="{00000000-0002-0000-0000-000004000000}">
      <formula1>0</formula1>
      <formula2>1000000</formula2>
    </dataValidation>
  </dataValidations>
  <hyperlinks>
    <hyperlink ref="B84:C84" r:id="rId1" display="(see info &amp; drawings)" xr:uid="{00000000-0004-0000-0000-000000000000}"/>
    <hyperlink ref="H20:J21" location="'Data Protection'!A1" display="I have read the Data Protection policy (click to read in separate sheet) and agree to receive emails from Seahorse Rating Ltd and Member Partners (tick)" xr:uid="{00000000-0004-0000-0000-000001000000}"/>
    <hyperlink ref="E7" r:id="rId2" display="IRC 2021 RULES" xr:uid="{00000000-0004-0000-0000-000002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7" name="Check Box 3">
              <controlPr locked="0" defaultSize="0" autoFill="0" autoLine="0" autoPict="0">
                <anchor moveWithCells="1">
                  <from>
                    <xdr:col>3</xdr:col>
                    <xdr:colOff>6350</xdr:colOff>
                    <xdr:row>35</xdr:row>
                    <xdr:rowOff>76200</xdr:rowOff>
                  </from>
                  <to>
                    <xdr:col>3</xdr:col>
                    <xdr:colOff>349250</xdr:colOff>
                    <xdr:row>37</xdr:row>
                    <xdr:rowOff>82550</xdr:rowOff>
                  </to>
                </anchor>
              </controlPr>
            </control>
          </mc:Choice>
        </mc:AlternateContent>
        <mc:AlternateContent xmlns:mc="http://schemas.openxmlformats.org/markup-compatibility/2006">
          <mc:Choice Requires="x14">
            <control shapeId="1033" r:id="rId8" name="Drop Down 9">
              <controlPr defaultSize="0" autoLine="0" autoPict="0">
                <anchor moveWithCells="1">
                  <from>
                    <xdr:col>2</xdr:col>
                    <xdr:colOff>844550</xdr:colOff>
                    <xdr:row>71</xdr:row>
                    <xdr:rowOff>133350</xdr:rowOff>
                  </from>
                  <to>
                    <xdr:col>4</xdr:col>
                    <xdr:colOff>1333500</xdr:colOff>
                    <xdr:row>73</xdr:row>
                    <xdr:rowOff>6350</xdr:rowOff>
                  </to>
                </anchor>
              </controlPr>
            </control>
          </mc:Choice>
        </mc:AlternateContent>
        <mc:AlternateContent xmlns:mc="http://schemas.openxmlformats.org/markup-compatibility/2006">
          <mc:Choice Requires="x14">
            <control shapeId="1035" r:id="rId9" name="Drop Down 11">
              <controlPr locked="0" defaultSize="0" autoLine="0" autoPict="0">
                <anchor moveWithCells="1">
                  <from>
                    <xdr:col>2</xdr:col>
                    <xdr:colOff>806450</xdr:colOff>
                    <xdr:row>104</xdr:row>
                    <xdr:rowOff>158750</xdr:rowOff>
                  </from>
                  <to>
                    <xdr:col>4</xdr:col>
                    <xdr:colOff>1244600</xdr:colOff>
                    <xdr:row>106</xdr:row>
                    <xdr:rowOff>31750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3</xdr:col>
                    <xdr:colOff>0</xdr:colOff>
                    <xdr:row>85</xdr:row>
                    <xdr:rowOff>0</xdr:rowOff>
                  </from>
                  <to>
                    <xdr:col>5</xdr:col>
                    <xdr:colOff>0</xdr:colOff>
                    <xdr:row>85</xdr:row>
                    <xdr:rowOff>184150</xdr:rowOff>
                  </to>
                </anchor>
              </controlPr>
            </control>
          </mc:Choice>
        </mc:AlternateContent>
        <mc:AlternateContent xmlns:mc="http://schemas.openxmlformats.org/markup-compatibility/2006">
          <mc:Choice Requires="x14">
            <control shapeId="1082" r:id="rId11" name="Check Box 58">
              <controlPr locked="0" defaultSize="0" autoFill="0" autoLine="0" autoPict="0">
                <anchor moveWithCells="1" sizeWithCells="1">
                  <from>
                    <xdr:col>4</xdr:col>
                    <xdr:colOff>819150</xdr:colOff>
                    <xdr:row>134</xdr:row>
                    <xdr:rowOff>69850</xdr:rowOff>
                  </from>
                  <to>
                    <xdr:col>4</xdr:col>
                    <xdr:colOff>1143000</xdr:colOff>
                    <xdr:row>136</xdr:row>
                    <xdr:rowOff>114300</xdr:rowOff>
                  </to>
                </anchor>
              </controlPr>
            </control>
          </mc:Choice>
        </mc:AlternateContent>
        <mc:AlternateContent xmlns:mc="http://schemas.openxmlformats.org/markup-compatibility/2006">
          <mc:Choice Requires="x14">
            <control shapeId="1083" r:id="rId12" name="Check Box 59">
              <controlPr locked="0" defaultSize="0" autoFill="0" autoLine="0" autoPict="0">
                <anchor moveWithCells="1" sizeWithCells="1">
                  <from>
                    <xdr:col>4</xdr:col>
                    <xdr:colOff>819150</xdr:colOff>
                    <xdr:row>135</xdr:row>
                    <xdr:rowOff>133350</xdr:rowOff>
                  </from>
                  <to>
                    <xdr:col>4</xdr:col>
                    <xdr:colOff>1143000</xdr:colOff>
                    <xdr:row>137</xdr:row>
                    <xdr:rowOff>19050</xdr:rowOff>
                  </to>
                </anchor>
              </controlPr>
            </control>
          </mc:Choice>
        </mc:AlternateContent>
        <mc:AlternateContent xmlns:mc="http://schemas.openxmlformats.org/markup-compatibility/2006">
          <mc:Choice Requires="x14">
            <control shapeId="1199" r:id="rId13" name="Drop Down 175">
              <controlPr defaultSize="0" autoLine="0" autoPict="0">
                <anchor moveWithCells="1">
                  <from>
                    <xdr:col>3</xdr:col>
                    <xdr:colOff>6350</xdr:colOff>
                    <xdr:row>45</xdr:row>
                    <xdr:rowOff>19050</xdr:rowOff>
                  </from>
                  <to>
                    <xdr:col>4</xdr:col>
                    <xdr:colOff>1327150</xdr:colOff>
                    <xdr:row>45</xdr:row>
                    <xdr:rowOff>196850</xdr:rowOff>
                  </to>
                </anchor>
              </controlPr>
            </control>
          </mc:Choice>
        </mc:AlternateContent>
        <mc:AlternateContent xmlns:mc="http://schemas.openxmlformats.org/markup-compatibility/2006">
          <mc:Choice Requires="x14">
            <control shapeId="1210" r:id="rId14" name="Drop Down 186">
              <controlPr locked="0" defaultSize="0" autoLine="0" autoPict="0">
                <anchor moveWithCells="1">
                  <from>
                    <xdr:col>3</xdr:col>
                    <xdr:colOff>0</xdr:colOff>
                    <xdr:row>46</xdr:row>
                    <xdr:rowOff>12700</xdr:rowOff>
                  </from>
                  <to>
                    <xdr:col>4</xdr:col>
                    <xdr:colOff>495300</xdr:colOff>
                    <xdr:row>46</xdr:row>
                    <xdr:rowOff>171450</xdr:rowOff>
                  </to>
                </anchor>
              </controlPr>
            </control>
          </mc:Choice>
        </mc:AlternateContent>
        <mc:AlternateContent xmlns:mc="http://schemas.openxmlformats.org/markup-compatibility/2006">
          <mc:Choice Requires="x14">
            <control shapeId="1215" r:id="rId15" name="Check Box 191">
              <controlPr locked="0" defaultSize="0" autoFill="0" autoLine="0" autoPict="0">
                <anchor moveWithCells="1">
                  <from>
                    <xdr:col>6</xdr:col>
                    <xdr:colOff>38100</xdr:colOff>
                    <xdr:row>34</xdr:row>
                    <xdr:rowOff>38100</xdr:rowOff>
                  </from>
                  <to>
                    <xdr:col>7</xdr:col>
                    <xdr:colOff>406400</xdr:colOff>
                    <xdr:row>35</xdr:row>
                    <xdr:rowOff>57150</xdr:rowOff>
                  </to>
                </anchor>
              </controlPr>
            </control>
          </mc:Choice>
        </mc:AlternateContent>
        <mc:AlternateContent xmlns:mc="http://schemas.openxmlformats.org/markup-compatibility/2006">
          <mc:Choice Requires="x14">
            <control shapeId="1216" r:id="rId16" name="Check Box 192">
              <controlPr locked="0" defaultSize="0" autoFill="0" autoLine="0" autoPict="0">
                <anchor moveWithCells="1">
                  <from>
                    <xdr:col>6</xdr:col>
                    <xdr:colOff>38100</xdr:colOff>
                    <xdr:row>35</xdr:row>
                    <xdr:rowOff>12700</xdr:rowOff>
                  </from>
                  <to>
                    <xdr:col>7</xdr:col>
                    <xdr:colOff>412750</xdr:colOff>
                    <xdr:row>36</xdr:row>
                    <xdr:rowOff>76200</xdr:rowOff>
                  </to>
                </anchor>
              </controlPr>
            </control>
          </mc:Choice>
        </mc:AlternateContent>
        <mc:AlternateContent xmlns:mc="http://schemas.openxmlformats.org/markup-compatibility/2006">
          <mc:Choice Requires="x14">
            <control shapeId="1217" r:id="rId17" name="Check Box 193">
              <controlPr locked="0" defaultSize="0" autoFill="0" autoLine="0" autoPict="0">
                <anchor moveWithCells="1">
                  <from>
                    <xdr:col>6</xdr:col>
                    <xdr:colOff>38100</xdr:colOff>
                    <xdr:row>36</xdr:row>
                    <xdr:rowOff>12700</xdr:rowOff>
                  </from>
                  <to>
                    <xdr:col>7</xdr:col>
                    <xdr:colOff>412750</xdr:colOff>
                    <xdr:row>37</xdr:row>
                    <xdr:rowOff>76200</xdr:rowOff>
                  </to>
                </anchor>
              </controlPr>
            </control>
          </mc:Choice>
        </mc:AlternateContent>
        <mc:AlternateContent xmlns:mc="http://schemas.openxmlformats.org/markup-compatibility/2006">
          <mc:Choice Requires="x14">
            <control shapeId="1218" r:id="rId18" name="Check Box 194">
              <controlPr locked="0" defaultSize="0" autoFill="0" autoLine="0" autoPict="0">
                <anchor moveWithCells="1">
                  <from>
                    <xdr:col>6</xdr:col>
                    <xdr:colOff>44450</xdr:colOff>
                    <xdr:row>38</xdr:row>
                    <xdr:rowOff>0</xdr:rowOff>
                  </from>
                  <to>
                    <xdr:col>7</xdr:col>
                    <xdr:colOff>419100</xdr:colOff>
                    <xdr:row>39</xdr:row>
                    <xdr:rowOff>63500</xdr:rowOff>
                  </to>
                </anchor>
              </controlPr>
            </control>
          </mc:Choice>
        </mc:AlternateContent>
        <mc:AlternateContent xmlns:mc="http://schemas.openxmlformats.org/markup-compatibility/2006">
          <mc:Choice Requires="x14">
            <control shapeId="1219" r:id="rId19" name="Check Box 195">
              <controlPr locked="0" defaultSize="0" autoFill="0" autoLine="0" autoPict="0">
                <anchor moveWithCells="1">
                  <from>
                    <xdr:col>6</xdr:col>
                    <xdr:colOff>44450</xdr:colOff>
                    <xdr:row>39</xdr:row>
                    <xdr:rowOff>152400</xdr:rowOff>
                  </from>
                  <to>
                    <xdr:col>7</xdr:col>
                    <xdr:colOff>419100</xdr:colOff>
                    <xdr:row>41</xdr:row>
                    <xdr:rowOff>12700</xdr:rowOff>
                  </to>
                </anchor>
              </controlPr>
            </control>
          </mc:Choice>
        </mc:AlternateContent>
        <mc:AlternateContent xmlns:mc="http://schemas.openxmlformats.org/markup-compatibility/2006">
          <mc:Choice Requires="x14">
            <control shapeId="1220" r:id="rId20" name="Check Box 196">
              <controlPr locked="0" defaultSize="0" autoFill="0" autoLine="0" autoPict="0">
                <anchor moveWithCells="1">
                  <from>
                    <xdr:col>6</xdr:col>
                    <xdr:colOff>38100</xdr:colOff>
                    <xdr:row>37</xdr:row>
                    <xdr:rowOff>6350</xdr:rowOff>
                  </from>
                  <to>
                    <xdr:col>7</xdr:col>
                    <xdr:colOff>412750</xdr:colOff>
                    <xdr:row>38</xdr:row>
                    <xdr:rowOff>69850</xdr:rowOff>
                  </to>
                </anchor>
              </controlPr>
            </control>
          </mc:Choice>
        </mc:AlternateContent>
        <mc:AlternateContent xmlns:mc="http://schemas.openxmlformats.org/markup-compatibility/2006">
          <mc:Choice Requires="x14">
            <control shapeId="1221" r:id="rId21" name="Check Box 197">
              <controlPr locked="0" defaultSize="0" autoFill="0" autoLine="0" autoPict="0">
                <anchor moveWithCells="1">
                  <from>
                    <xdr:col>6</xdr:col>
                    <xdr:colOff>44450</xdr:colOff>
                    <xdr:row>39</xdr:row>
                    <xdr:rowOff>0</xdr:rowOff>
                  </from>
                  <to>
                    <xdr:col>7</xdr:col>
                    <xdr:colOff>571500</xdr:colOff>
                    <xdr:row>40</xdr:row>
                    <xdr:rowOff>57150</xdr:rowOff>
                  </to>
                </anchor>
              </controlPr>
            </control>
          </mc:Choice>
        </mc:AlternateContent>
        <mc:AlternateContent xmlns:mc="http://schemas.openxmlformats.org/markup-compatibility/2006">
          <mc:Choice Requires="x14">
            <control shapeId="1223" r:id="rId22" name="Drop Down 199">
              <controlPr defaultSize="0" autoLine="0" autoPict="0">
                <anchor moveWithCells="1">
                  <from>
                    <xdr:col>3</xdr:col>
                    <xdr:colOff>0</xdr:colOff>
                    <xdr:row>83</xdr:row>
                    <xdr:rowOff>139700</xdr:rowOff>
                  </from>
                  <to>
                    <xdr:col>5</xdr:col>
                    <xdr:colOff>0</xdr:colOff>
                    <xdr:row>84</xdr:row>
                    <xdr:rowOff>158750</xdr:rowOff>
                  </to>
                </anchor>
              </controlPr>
            </control>
          </mc:Choice>
        </mc:AlternateContent>
        <mc:AlternateContent xmlns:mc="http://schemas.openxmlformats.org/markup-compatibility/2006">
          <mc:Choice Requires="x14">
            <control shapeId="1232" r:id="rId23" name="Drop Down 208">
              <controlPr locked="0" defaultSize="0" autoLine="0" autoPict="0">
                <anchor moveWithCells="1">
                  <from>
                    <xdr:col>3</xdr:col>
                    <xdr:colOff>12700</xdr:colOff>
                    <xdr:row>58</xdr:row>
                    <xdr:rowOff>139700</xdr:rowOff>
                  </from>
                  <to>
                    <xdr:col>4</xdr:col>
                    <xdr:colOff>514350</xdr:colOff>
                    <xdr:row>60</xdr:row>
                    <xdr:rowOff>0</xdr:rowOff>
                  </to>
                </anchor>
              </controlPr>
            </control>
          </mc:Choice>
        </mc:AlternateContent>
        <mc:AlternateContent xmlns:mc="http://schemas.openxmlformats.org/markup-compatibility/2006">
          <mc:Choice Requires="x14">
            <control shapeId="1234" r:id="rId24" name="Drop Down 210">
              <controlPr locked="0" defaultSize="0" autoLine="0" autoPict="0">
                <anchor moveWithCells="1">
                  <from>
                    <xdr:col>3</xdr:col>
                    <xdr:colOff>6350</xdr:colOff>
                    <xdr:row>53</xdr:row>
                    <xdr:rowOff>139700</xdr:rowOff>
                  </from>
                  <to>
                    <xdr:col>5</xdr:col>
                    <xdr:colOff>50800</xdr:colOff>
                    <xdr:row>54</xdr:row>
                    <xdr:rowOff>158750</xdr:rowOff>
                  </to>
                </anchor>
              </controlPr>
            </control>
          </mc:Choice>
        </mc:AlternateContent>
        <mc:AlternateContent xmlns:mc="http://schemas.openxmlformats.org/markup-compatibility/2006">
          <mc:Choice Requires="x14">
            <control shapeId="1271" r:id="rId25" name="Check Box 247">
              <controlPr locked="0" defaultSize="0" autoFill="0" autoLine="0" autoPict="0">
                <anchor moveWithCells="1">
                  <from>
                    <xdr:col>6</xdr:col>
                    <xdr:colOff>571500</xdr:colOff>
                    <xdr:row>19</xdr:row>
                    <xdr:rowOff>6350</xdr:rowOff>
                  </from>
                  <to>
                    <xdr:col>6</xdr:col>
                    <xdr:colOff>762000</xdr:colOff>
                    <xdr:row>20</xdr:row>
                    <xdr:rowOff>88900</xdr:rowOff>
                  </to>
                </anchor>
              </controlPr>
            </control>
          </mc:Choice>
        </mc:AlternateContent>
        <mc:AlternateContent xmlns:mc="http://schemas.openxmlformats.org/markup-compatibility/2006">
          <mc:Choice Requires="x14">
            <control shapeId="1274" r:id="rId26" name="Drop Down 250">
              <controlPr locked="0" defaultSize="0" autoLine="0" autoPict="0">
                <anchor moveWithCells="1">
                  <from>
                    <xdr:col>4</xdr:col>
                    <xdr:colOff>88900</xdr:colOff>
                    <xdr:row>75</xdr:row>
                    <xdr:rowOff>76200</xdr:rowOff>
                  </from>
                  <to>
                    <xdr:col>4</xdr:col>
                    <xdr:colOff>1193800</xdr:colOff>
                    <xdr:row>76</xdr:row>
                    <xdr:rowOff>50800</xdr:rowOff>
                  </to>
                </anchor>
              </controlPr>
            </control>
          </mc:Choice>
        </mc:AlternateContent>
        <mc:AlternateContent xmlns:mc="http://schemas.openxmlformats.org/markup-compatibility/2006">
          <mc:Choice Requires="x14">
            <control shapeId="1275" r:id="rId27" name="Drop Down 251">
              <controlPr defaultSize="0" autoLine="0" autoPict="0">
                <anchor moveWithCells="1">
                  <from>
                    <xdr:col>3</xdr:col>
                    <xdr:colOff>0</xdr:colOff>
                    <xdr:row>86</xdr:row>
                    <xdr:rowOff>0</xdr:rowOff>
                  </from>
                  <to>
                    <xdr:col>5</xdr:col>
                    <xdr:colOff>0</xdr:colOff>
                    <xdr:row>86</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election activeCell="A3" sqref="A3"/>
    </sheetView>
  </sheetViews>
  <sheetFormatPr defaultRowHeight="12.5" x14ac:dyDescent="0.25"/>
  <cols>
    <col min="1" max="1" width="69.7265625" customWidth="1"/>
  </cols>
  <sheetData>
    <row r="1" spans="1:6" ht="13" x14ac:dyDescent="0.3">
      <c r="A1" s="3" t="s">
        <v>287</v>
      </c>
      <c r="B1" s="177"/>
      <c r="C1" s="177"/>
      <c r="D1" s="177"/>
      <c r="E1" s="177"/>
      <c r="F1" s="178"/>
    </row>
    <row r="2" spans="1:6" ht="100" x14ac:dyDescent="0.25">
      <c r="A2" s="34" t="s">
        <v>288</v>
      </c>
    </row>
    <row r="3" spans="1:6" ht="63.5" x14ac:dyDescent="0.3">
      <c r="A3" s="179" t="s">
        <v>289</v>
      </c>
    </row>
    <row r="4" spans="1:6" ht="23" x14ac:dyDescent="0.25">
      <c r="A4" s="180" t="s">
        <v>340</v>
      </c>
    </row>
  </sheetData>
  <sheetProtection algorithmName="SHA-512" hashValue="+OFHrvRHE393kw8WWSgZmSpgLpwtQtcJXyersMY8iP0JN0+9c6JD4nnl3LVvj5c3z7tt0XhfxgVHAfyN7wKXqA==" saltValue="4wqGcvpeKDtWAq05cwcRT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19"/>
  <sheetViews>
    <sheetView topLeftCell="CA1" workbookViewId="0">
      <selection activeCell="BZ1" sqref="A1:BZ1048576"/>
    </sheetView>
  </sheetViews>
  <sheetFormatPr defaultRowHeight="12.5" x14ac:dyDescent="0.25"/>
  <cols>
    <col min="1" max="55" width="9.1796875" hidden="1" customWidth="1"/>
    <col min="56" max="57" width="11" hidden="1" customWidth="1"/>
    <col min="58" max="72" width="9.1796875" hidden="1" customWidth="1"/>
    <col min="73" max="73" width="12.26953125" hidden="1" customWidth="1"/>
    <col min="74" max="75" width="12.26953125" style="50" hidden="1" customWidth="1"/>
    <col min="76" max="78" width="9.1796875" hidden="1" customWidth="1"/>
    <col min="79" max="79" width="8.7265625" customWidth="1"/>
  </cols>
  <sheetData>
    <row r="1" spans="1:79" ht="13" x14ac:dyDescent="0.3">
      <c r="A1" t="s">
        <v>61</v>
      </c>
      <c r="B1" t="s">
        <v>62</v>
      </c>
      <c r="C1" t="s">
        <v>63</v>
      </c>
      <c r="D1" t="s">
        <v>64</v>
      </c>
      <c r="E1" t="s">
        <v>66</v>
      </c>
      <c r="F1" t="s">
        <v>65</v>
      </c>
      <c r="G1" t="s">
        <v>94</v>
      </c>
      <c r="H1" t="s">
        <v>69</v>
      </c>
      <c r="I1" t="s">
        <v>70</v>
      </c>
      <c r="J1" t="s">
        <v>71</v>
      </c>
      <c r="K1" s="51" t="s">
        <v>72</v>
      </c>
      <c r="L1" s="51" t="s">
        <v>73</v>
      </c>
      <c r="M1" t="s">
        <v>74</v>
      </c>
      <c r="N1" t="s">
        <v>10</v>
      </c>
      <c r="O1" t="s">
        <v>11</v>
      </c>
      <c r="P1" t="s">
        <v>13</v>
      </c>
      <c r="Q1" t="s">
        <v>12</v>
      </c>
      <c r="R1" s="19" t="s">
        <v>75</v>
      </c>
      <c r="S1" t="s">
        <v>139</v>
      </c>
      <c r="T1" s="19" t="s">
        <v>161</v>
      </c>
      <c r="U1" t="s">
        <v>140</v>
      </c>
      <c r="V1" t="s">
        <v>141</v>
      </c>
      <c r="W1" t="s">
        <v>142</v>
      </c>
      <c r="X1" t="s">
        <v>143</v>
      </c>
      <c r="Y1" t="s">
        <v>76</v>
      </c>
      <c r="Z1" t="s">
        <v>77</v>
      </c>
      <c r="AA1" t="s">
        <v>15</v>
      </c>
      <c r="AB1" t="s">
        <v>78</v>
      </c>
      <c r="AC1" t="s">
        <v>36</v>
      </c>
      <c r="AD1" t="s">
        <v>33</v>
      </c>
      <c r="AE1" t="s">
        <v>112</v>
      </c>
      <c r="AF1" t="s">
        <v>109</v>
      </c>
      <c r="AG1" t="s">
        <v>81</v>
      </c>
      <c r="AH1" t="s">
        <v>80</v>
      </c>
      <c r="AI1" t="s">
        <v>79</v>
      </c>
      <c r="AJ1" t="s">
        <v>82</v>
      </c>
      <c r="AK1" s="51" t="s">
        <v>83</v>
      </c>
      <c r="AL1" t="s">
        <v>88</v>
      </c>
      <c r="AM1" t="s">
        <v>89</v>
      </c>
      <c r="AN1" t="s">
        <v>90</v>
      </c>
      <c r="AO1" t="s">
        <v>91</v>
      </c>
      <c r="AP1" t="s">
        <v>84</v>
      </c>
      <c r="AQ1" t="s">
        <v>85</v>
      </c>
      <c r="AR1" t="s">
        <v>86</v>
      </c>
      <c r="AS1" t="s">
        <v>87</v>
      </c>
      <c r="AT1" s="51" t="s">
        <v>22</v>
      </c>
      <c r="AU1" t="s">
        <v>29</v>
      </c>
      <c r="AV1" t="s">
        <v>30</v>
      </c>
      <c r="AW1" t="s">
        <v>92</v>
      </c>
      <c r="AX1" t="s">
        <v>93</v>
      </c>
      <c r="AY1" t="s">
        <v>113</v>
      </c>
      <c r="AZ1" s="51" t="s">
        <v>323</v>
      </c>
      <c r="BA1" s="19" t="s">
        <v>156</v>
      </c>
      <c r="BB1" s="19" t="s">
        <v>157</v>
      </c>
      <c r="BC1" s="19" t="s">
        <v>260</v>
      </c>
      <c r="BD1" s="19" t="s">
        <v>243</v>
      </c>
      <c r="BE1" s="19" t="s">
        <v>246</v>
      </c>
      <c r="BF1" s="19" t="s">
        <v>247</v>
      </c>
      <c r="BG1" s="19" t="s">
        <v>227</v>
      </c>
      <c r="BH1" s="19" t="s">
        <v>14</v>
      </c>
      <c r="BI1" s="19" t="s">
        <v>228</v>
      </c>
      <c r="BJ1" s="19" t="s">
        <v>248</v>
      </c>
      <c r="BK1" s="19" t="s">
        <v>214</v>
      </c>
      <c r="BL1" s="19" t="s">
        <v>215</v>
      </c>
      <c r="BM1" s="19" t="s">
        <v>229</v>
      </c>
      <c r="BN1" s="19" t="s">
        <v>230</v>
      </c>
      <c r="BO1" s="19" t="s">
        <v>231</v>
      </c>
      <c r="BP1" s="19" t="s">
        <v>232</v>
      </c>
      <c r="BQ1" s="19" t="s">
        <v>233</v>
      </c>
      <c r="BR1" s="19" t="s">
        <v>242</v>
      </c>
      <c r="BS1" s="19" t="s">
        <v>179</v>
      </c>
      <c r="BT1" s="19" t="s">
        <v>291</v>
      </c>
      <c r="BU1" s="19" t="s">
        <v>316</v>
      </c>
      <c r="BV1" s="216" t="s">
        <v>334</v>
      </c>
      <c r="BW1" s="218" t="s">
        <v>350</v>
      </c>
      <c r="BX1" s="45" t="s">
        <v>67</v>
      </c>
      <c r="BY1" s="45" t="s">
        <v>68</v>
      </c>
      <c r="CA1" s="51" t="s">
        <v>326</v>
      </c>
    </row>
    <row r="2" spans="1:79" x14ac:dyDescent="0.25">
      <c r="A2" s="14" t="str">
        <f>IF(OR(Application!D36="",Application!D171=FALSE),"donotimport",ROUND(Application!D36,2))</f>
        <v>donotimport</v>
      </c>
      <c r="B2" s="14" t="str">
        <f>IF(Application!$D38="","donotimport",ROUND(Application!$D38,2))</f>
        <v>donotimport</v>
      </c>
      <c r="C2" s="14" t="str">
        <f>IF(Application!$D39="","donotimport",ROUND(Application!$D39,2))</f>
        <v>donotimport</v>
      </c>
      <c r="D2" s="14" t="str">
        <f>IF(Application!$D40="","donotimport",ROUND(Application!$D40,2))</f>
        <v>donotimport</v>
      </c>
      <c r="E2" s="14" t="str">
        <f>IF(Application!$D41="","donotimport",ROUND(Application!$D41,2))</f>
        <v>donotimport</v>
      </c>
      <c r="F2" s="14" t="str">
        <f>IF(Application!$D42="","donotimport",ROUND(Application!$D42,2))</f>
        <v>donotimport</v>
      </c>
      <c r="G2" s="52" t="str">
        <f>IF(Application!$D43="","donotimport",ROUND(Application!$D43,0))</f>
        <v>donotimport</v>
      </c>
      <c r="H2" s="52" t="str">
        <f>IF(Application!$D44="","donotimport",ROUND(Application!$D44,0))</f>
        <v>donotimport</v>
      </c>
      <c r="I2" s="14" t="str">
        <f>IF(Application!$D49="","donotimport",ROUND(Application!$D49,2))</f>
        <v>donotimport</v>
      </c>
      <c r="J2" s="14" t="str">
        <f>IF(Application!$D50="","donotimport",ROUND(Application!$D50,2))</f>
        <v>donotimport</v>
      </c>
      <c r="K2" s="14" t="str">
        <f>IF(Application!$D52="","donotimport",ROUND(Application!$D52,2))</f>
        <v>donotimport</v>
      </c>
      <c r="L2" s="14" t="str">
        <f>IF(Application!$D53="","donotimport",ROUND(Application!$D53,2))</f>
        <v>donotimport</v>
      </c>
      <c r="M2" s="52" t="str">
        <f>IF(Application!$D45="","donotimport",ROUND(Application!$D45,0))</f>
        <v>donotimport</v>
      </c>
      <c r="N2" s="14" t="str">
        <f>IF(Application!$D66="","donotimport",ROUND(Application!$D66,2))</f>
        <v>donotimport</v>
      </c>
      <c r="O2" s="14" t="str">
        <f>IF(Application!$D67="","donotimport",ROUND(Application!$D67,2))</f>
        <v>donotimport</v>
      </c>
      <c r="P2" s="14" t="str">
        <f>IF(Application!$D68="","donotimport",ROUND(Application!$D68,2))</f>
        <v>donotimport</v>
      </c>
      <c r="Q2" s="14" t="str">
        <f>IF(Application!$D69="","donotimport",ROUND(Application!$D69,2))</f>
        <v>donotimport</v>
      </c>
      <c r="R2" s="14" t="str">
        <f>IF(Application!$D71="","donotimport",ROUND(Application!$D71,2))</f>
        <v>donotimport</v>
      </c>
      <c r="S2" s="52" t="str">
        <f>IF(Application!$D80="","donotimport",ROUND(Application!$D80,0))</f>
        <v>donotimport</v>
      </c>
      <c r="T2" s="52" t="str">
        <f>IF(Application!$D82="","donotimport",ROUND(Inputs!E7,0))</f>
        <v>donotimport</v>
      </c>
      <c r="U2" s="52" t="str">
        <f>IF(Application!$D81="","donotimport",ROUND(Application!$D81,0))</f>
        <v>donotimport</v>
      </c>
      <c r="V2" s="52" t="str">
        <f>IF(Application!$D83="","donotimport",ROUND(Application!$D83,0))</f>
        <v>donotimport</v>
      </c>
      <c r="W2" s="52" t="str">
        <f>IF(Application!$D84="","donotimport",ROUND(Application!$D84,0))</f>
        <v>donotimport</v>
      </c>
      <c r="X2" s="52" t="str">
        <f>IF(Application!$C205=1,"donotimport",ROUND(Application!$C205-2,0))</f>
        <v>donotimport</v>
      </c>
      <c r="Y2" s="14" t="str">
        <f>IF(Application!$D96="","donotimport",ROUND(Application!$D96,2))</f>
        <v>donotimport</v>
      </c>
      <c r="Z2" s="14" t="str">
        <f>IF(Application!$D98="","donotimport",ROUND(Application!$D98,2))</f>
        <v>donotimport</v>
      </c>
      <c r="AA2" s="14" t="str">
        <f>IF(Application!$D99="","donotimport",ROUND(Application!$D99,2))</f>
        <v>donotimport</v>
      </c>
      <c r="AB2" s="14" t="str">
        <f>IF(Application!$D102="","donotimport",ROUND(Application!$D102,2))</f>
        <v>donotimport</v>
      </c>
      <c r="AC2" s="14" t="str">
        <f>IF(Application!$D101="","donotimport",ROUND(Application!$D101,2))</f>
        <v>donotimport</v>
      </c>
      <c r="AD2" s="14" t="str">
        <f>IF(Application!$D100="","donotimport",ROUND(Application!$D100,2))</f>
        <v>donotimport</v>
      </c>
      <c r="AE2" s="14" t="str">
        <f>IF(Application!$D100="","donotimport",ROUND(Application!$D100,2))</f>
        <v>donotimport</v>
      </c>
      <c r="AF2" s="52" t="str">
        <f>IF(Application!C191=1,"donotimport",Application!C191-2)</f>
        <v>donotimport</v>
      </c>
      <c r="AG2" s="14" t="str">
        <f>IF(Application!$D92="","donotimport",ROUND(Application!$D92,2))</f>
        <v>donotimport</v>
      </c>
      <c r="AH2" s="14" t="str">
        <f>IF(Application!$D93="","donotimport",ROUND(Application!$D93,2))</f>
        <v>donotimport</v>
      </c>
      <c r="AI2" s="14" t="str">
        <f>IF(Application!$D94="","donotimport",ROUND(Application!$D94,2))</f>
        <v>donotimport</v>
      </c>
      <c r="AJ2" s="52" t="str">
        <f>IF(Application!$D121="","donotimport",Application!D121)</f>
        <v>donotimport</v>
      </c>
      <c r="AK2" s="53" t="str">
        <f>IF(Application!$C182=1,"donotimport",Application!$C182-2)</f>
        <v>donotimport</v>
      </c>
      <c r="AL2" s="14" t="str">
        <f>IF(Application!$D124="","donotimport",ROUND(Application!$D124,2))</f>
        <v>donotimport</v>
      </c>
      <c r="AM2" s="14" t="str">
        <f>IF(Application!$D125="","donotimport",ROUND(Application!$D125,2))</f>
        <v>donotimport</v>
      </c>
      <c r="AN2" s="14" t="str">
        <f>IF(Application!$D127="","donotimport",ROUND(Application!$D127,2))</f>
        <v>donotimport</v>
      </c>
      <c r="AO2" s="14" t="str">
        <f>IF(Application!$D126="","donotimport",ROUND(Application!$D126,2))</f>
        <v>donotimport</v>
      </c>
      <c r="AP2" s="14" t="str">
        <f>IF(Application!$D130="","donotimport",ROUND(Application!$D130,2))</f>
        <v>donotimport</v>
      </c>
      <c r="AQ2" s="14" t="str">
        <f>IF(Application!$D131="","donotimport",ROUND(Application!$D131,2))</f>
        <v>donotimport</v>
      </c>
      <c r="AR2" s="14" t="str">
        <f>IF(Application!$D132="","donotimport",ROUND(Application!$D132,2))</f>
        <v>donotimport</v>
      </c>
      <c r="AS2" s="14" t="str">
        <f>IF(Application!$D133="","donotimport",ROUND(Application!$D133,2))</f>
        <v>donotimport</v>
      </c>
      <c r="AT2" s="14" t="str">
        <f>IF(Inputs!B3=0,"donotimport",ROUND(Inputs!B3,2))</f>
        <v>donotimport</v>
      </c>
      <c r="AU2" s="14" t="str">
        <f>IF(Application!$D140="","donotimport",ROUND(Application!$D140,2))</f>
        <v>donotimport</v>
      </c>
      <c r="AV2" s="14" t="str">
        <f>IF(Application!$D141="","donotimport",ROUND(Application!$D141,2))</f>
        <v>donotimport</v>
      </c>
      <c r="AW2" s="14" t="str">
        <f>IF(Application!$D142="","donotimport",ROUND(Application!$D142,2))</f>
        <v>donotimport</v>
      </c>
      <c r="AX2" s="14" t="str">
        <f>IF(Application!$D143="","donotimport",ROUND(Application!$D143,2))</f>
        <v>donotimport</v>
      </c>
      <c r="AY2" s="14" t="str">
        <f>IF(Application!$D104="","donotimport",ROUND(Application!$D104,2))</f>
        <v>donotimport</v>
      </c>
      <c r="AZ2" s="14" t="str">
        <f>IF(Application!$D119="","donotimport",ROUND(Application!$D119,2))</f>
        <v>donotimport</v>
      </c>
      <c r="BA2" s="14" t="str">
        <f>IF(Application!$D48="","donotimport",ROUND(Application!$D48,0))</f>
        <v>donotimport</v>
      </c>
      <c r="BB2" s="14" t="str">
        <f>IF(Application!$D83="","donotimport",ROUND(Application!$D83,0))</f>
        <v>donotimport</v>
      </c>
      <c r="BC2" s="52" t="str">
        <f>IF(Application!C244=1,"donotimport",ROUND(Application!C244-2,0))</f>
        <v>donotimport</v>
      </c>
      <c r="BD2" s="52" t="str">
        <f>IF(Application!$D56="","donotimport",ROUND(Application!$D56,0))</f>
        <v>donotimport</v>
      </c>
      <c r="BE2" s="152" t="str">
        <f>IF(Application!$D57="","donotimport",ROUND(Application!$D57,1))</f>
        <v>donotimport</v>
      </c>
      <c r="BF2" s="152" t="str">
        <f>IF(Application!$D58="","donotimport",ROUND(Application!$D58,1))</f>
        <v>donotimport</v>
      </c>
      <c r="BG2" s="52" t="str">
        <f>IF(Application!C249=1,"donotimport",ROUND(Application!C249-2,0))</f>
        <v>donotimport</v>
      </c>
      <c r="BH2" s="14" t="str">
        <f>IF(Application!$D70="","donotimport",ROUND(Application!$D70,2))</f>
        <v>donotimport</v>
      </c>
      <c r="BI2" s="52" t="str">
        <f>IF(Application!C234=1,"donotimport",Application!$C234-2)</f>
        <v>donotimport</v>
      </c>
      <c r="BJ2" s="52" t="str">
        <f>IF(Application!$D109="","donotimport",Application!$D109)</f>
        <v>donotimport</v>
      </c>
      <c r="BK2" s="14" t="str">
        <f>IF(Application!$D111="","donotimport",ROUND(Application!$D111,2))</f>
        <v>donotimport</v>
      </c>
      <c r="BL2" s="14" t="str">
        <f>IF(Application!$D112="","donotimport",ROUND(Application!$D112,2))</f>
        <v>donotimport</v>
      </c>
      <c r="BM2" s="14" t="str">
        <f>IF(Application!$D113="","donotimport",ROUND(Application!$D113,2))</f>
        <v>donotimport</v>
      </c>
      <c r="BN2" s="14" t="str">
        <f>IF(Application!$D114="","donotimport",ROUND(Application!$D114,2))</f>
        <v>donotimport</v>
      </c>
      <c r="BO2" s="14" t="str">
        <f>IF(Application!$D115="","donotimport",ROUND(Application!$D115,2))</f>
        <v>donotimport</v>
      </c>
      <c r="BP2" s="14" t="str">
        <f>IF(Application!$D116="","donotimport",ROUND(Application!$D116,2))</f>
        <v>donotimport</v>
      </c>
      <c r="BQ2" s="14" t="str">
        <f>IF(Application!$D117="","donotimport",ROUND(Application!$D117,2))</f>
        <v>donotimport</v>
      </c>
      <c r="BR2" s="52" t="str">
        <f>IF(Application!C231=2,"donotimport",99)</f>
        <v>donotimport</v>
      </c>
      <c r="BS2" s="14" t="str">
        <f>IF(Application!D24="","donotimport",Application!D24)</f>
        <v>donotimport</v>
      </c>
      <c r="BT2" s="184" t="str">
        <f>IF(Application!D170=FALSE,"0",1)</f>
        <v>0</v>
      </c>
      <c r="BU2" s="184">
        <f>IF(Application!I18&gt;0,Application!I18,0)</f>
        <v>0</v>
      </c>
      <c r="BV2" s="184" t="str">
        <f>IF(Application!C238=1,"donotimport",Inputs!I2)</f>
        <v>donotimport</v>
      </c>
      <c r="BW2" s="52" t="str">
        <f>IF(Application!$C254=1,"donotimport",Application!$C254-2)</f>
        <v>donotimport</v>
      </c>
    </row>
    <row r="4" spans="1:79"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9" x14ac:dyDescent="0.25">
      <c r="R5" s="19" t="s">
        <v>191</v>
      </c>
      <c r="S5" t="s">
        <v>134</v>
      </c>
      <c r="T5" s="19" t="s">
        <v>162</v>
      </c>
      <c r="U5" t="s">
        <v>135</v>
      </c>
      <c r="V5" t="s">
        <v>136</v>
      </c>
      <c r="W5" t="s">
        <v>137</v>
      </c>
      <c r="X5" t="s">
        <v>138</v>
      </c>
    </row>
    <row r="6" spans="1:79" x14ac:dyDescent="0.25">
      <c r="R6" s="163"/>
      <c r="T6" s="19" t="s">
        <v>163</v>
      </c>
      <c r="AB6" t="s">
        <v>16</v>
      </c>
      <c r="AJ6" s="19" t="s">
        <v>171</v>
      </c>
      <c r="AZ6" s="101" t="s">
        <v>234</v>
      </c>
      <c r="BA6" s="19" t="s">
        <v>158</v>
      </c>
      <c r="BB6" s="19" t="s">
        <v>158</v>
      </c>
      <c r="BC6" s="19" t="s">
        <v>258</v>
      </c>
      <c r="BD6" s="19" t="s">
        <v>251</v>
      </c>
      <c r="BE6" s="19" t="s">
        <v>244</v>
      </c>
      <c r="BF6" s="19" t="s">
        <v>245</v>
      </c>
      <c r="BG6" s="19" t="s">
        <v>264</v>
      </c>
      <c r="BH6" s="51" t="s">
        <v>234</v>
      </c>
      <c r="BI6" s="51" t="s">
        <v>234</v>
      </c>
      <c r="BJ6" s="51" t="s">
        <v>234</v>
      </c>
      <c r="BK6" s="51" t="s">
        <v>234</v>
      </c>
      <c r="BL6" s="51" t="s">
        <v>234</v>
      </c>
      <c r="BM6" s="51" t="s">
        <v>234</v>
      </c>
      <c r="BN6" s="51" t="s">
        <v>234</v>
      </c>
      <c r="BO6" s="51" t="s">
        <v>234</v>
      </c>
      <c r="BP6" s="51" t="s">
        <v>234</v>
      </c>
      <c r="BQ6" s="51" t="s">
        <v>234</v>
      </c>
      <c r="BR6" s="19" t="s">
        <v>240</v>
      </c>
      <c r="BS6" s="19"/>
      <c r="BT6" s="19" t="s">
        <v>309</v>
      </c>
      <c r="BU6" s="19" t="s">
        <v>315</v>
      </c>
      <c r="BV6" s="217" t="s">
        <v>335</v>
      </c>
      <c r="BW6" s="234" t="s">
        <v>351</v>
      </c>
    </row>
    <row r="7" spans="1:79" x14ac:dyDescent="0.25">
      <c r="R7" s="163"/>
      <c r="AJ7" s="19" t="s">
        <v>172</v>
      </c>
      <c r="AY7" s="51" t="s">
        <v>324</v>
      </c>
      <c r="AZ7" s="51" t="s">
        <v>324</v>
      </c>
      <c r="BC7" s="19" t="s">
        <v>259</v>
      </c>
      <c r="BG7" s="19"/>
      <c r="BH7" s="19" t="s">
        <v>277</v>
      </c>
      <c r="BJ7" s="19" t="s">
        <v>180</v>
      </c>
      <c r="BT7" s="19" t="s">
        <v>310</v>
      </c>
      <c r="BU7" s="19" t="s">
        <v>314</v>
      </c>
      <c r="BV7" s="217" t="s">
        <v>336</v>
      </c>
      <c r="BW7" s="217"/>
    </row>
    <row r="8" spans="1:79" x14ac:dyDescent="0.25">
      <c r="R8" s="163" t="s">
        <v>266</v>
      </c>
      <c r="AJ8" s="19" t="s">
        <v>173</v>
      </c>
      <c r="AY8" s="51" t="s">
        <v>325</v>
      </c>
      <c r="AZ8" s="51" t="s">
        <v>325</v>
      </c>
      <c r="BW8" s="217" t="s">
        <v>352</v>
      </c>
    </row>
    <row r="9" spans="1:79" x14ac:dyDescent="0.25">
      <c r="R9" s="163">
        <v>2021</v>
      </c>
      <c r="AJ9" s="19" t="s">
        <v>174</v>
      </c>
      <c r="BC9" s="22" t="s">
        <v>249</v>
      </c>
      <c r="BD9" s="22" t="s">
        <v>249</v>
      </c>
      <c r="BE9" s="22" t="s">
        <v>249</v>
      </c>
      <c r="BF9" s="22" t="s">
        <v>249</v>
      </c>
      <c r="BG9" s="22" t="s">
        <v>249</v>
      </c>
      <c r="BR9" s="22" t="s">
        <v>249</v>
      </c>
      <c r="BS9" s="22" t="s">
        <v>249</v>
      </c>
      <c r="BV9" s="217" t="s">
        <v>338</v>
      </c>
      <c r="BW9" s="217"/>
    </row>
    <row r="10" spans="1:79" x14ac:dyDescent="0.25">
      <c r="R10" s="163"/>
      <c r="BC10" s="22" t="s">
        <v>250</v>
      </c>
      <c r="BD10" s="22" t="s">
        <v>250</v>
      </c>
      <c r="BE10" s="22" t="s">
        <v>250</v>
      </c>
      <c r="BF10" s="22" t="s">
        <v>250</v>
      </c>
      <c r="BG10" s="22" t="s">
        <v>250</v>
      </c>
      <c r="BR10" s="22" t="s">
        <v>250</v>
      </c>
      <c r="BS10" s="22" t="s">
        <v>250</v>
      </c>
      <c r="BV10" s="50">
        <v>2022</v>
      </c>
    </row>
    <row r="11" spans="1:79" x14ac:dyDescent="0.25">
      <c r="BC11" s="149">
        <v>2021</v>
      </c>
      <c r="BD11" s="149">
        <v>2021</v>
      </c>
      <c r="BE11" s="149">
        <v>2021</v>
      </c>
      <c r="BF11" s="149">
        <v>2021</v>
      </c>
      <c r="BG11" s="149">
        <v>2021</v>
      </c>
      <c r="BR11" s="149">
        <v>2021</v>
      </c>
      <c r="BS11" s="149">
        <v>2021</v>
      </c>
    </row>
    <row r="13" spans="1:79" x14ac:dyDescent="0.25">
      <c r="BR13" s="19" t="s">
        <v>268</v>
      </c>
    </row>
    <row r="14" spans="1:79" x14ac:dyDescent="0.25">
      <c r="BR14" s="22" t="s">
        <v>269</v>
      </c>
    </row>
    <row r="15" spans="1:79" x14ac:dyDescent="0.25">
      <c r="BR15" s="22" t="s">
        <v>270</v>
      </c>
    </row>
    <row r="16" spans="1:79" x14ac:dyDescent="0.25">
      <c r="BR16" s="22" t="s">
        <v>271</v>
      </c>
    </row>
    <row r="17" spans="70:70" x14ac:dyDescent="0.25">
      <c r="BR17" s="22" t="s">
        <v>272</v>
      </c>
    </row>
    <row r="18" spans="70:70" x14ac:dyDescent="0.25">
      <c r="BR18" s="22" t="s">
        <v>273</v>
      </c>
    </row>
    <row r="19" spans="70:70" x14ac:dyDescent="0.25">
      <c r="BR19" s="22" t="s">
        <v>274</v>
      </c>
    </row>
  </sheetData>
  <sheetProtection algorithmName="SHA-512" hashValue="PjOv6ODITzLGK4HoQZI0Uf3GX//eIQdmxAElH8KHXUHIdqleR05P+uSamOFrycyS7iVnFchTY/XHaFJa+NMEwA==" saltValue="QMDGBd0XKD81zIRl7QSCwA==" spinCount="10000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2"/>
  <sheetViews>
    <sheetView topLeftCell="J1" workbookViewId="0">
      <selection activeCell="I1" sqref="A1:I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0" style="50" hidden="1" customWidth="1"/>
  </cols>
  <sheetData>
    <row r="1" spans="1:10" x14ac:dyDescent="0.25">
      <c r="B1" s="50">
        <v>16</v>
      </c>
      <c r="E1" s="80" t="s">
        <v>161</v>
      </c>
      <c r="I1" s="217" t="s">
        <v>334</v>
      </c>
      <c r="J1" s="51"/>
    </row>
    <row r="2" spans="1:10" x14ac:dyDescent="0.25">
      <c r="B2" s="50" t="s">
        <v>22</v>
      </c>
      <c r="E2" s="50">
        <f>E7</f>
        <v>0</v>
      </c>
      <c r="I2" s="50">
        <f>I5</f>
        <v>0</v>
      </c>
    </row>
    <row r="3" spans="1:10" x14ac:dyDescent="0.25">
      <c r="B3" s="49">
        <f>B20</f>
        <v>0</v>
      </c>
      <c r="I3" s="80"/>
    </row>
    <row r="4" spans="1:10" x14ac:dyDescent="0.25">
      <c r="B4" s="48"/>
    </row>
    <row r="5" spans="1:10" x14ac:dyDescent="0.25">
      <c r="B5" s="48"/>
      <c r="I5" s="50">
        <f>IF(Application!C238=4,0,Application!C238-1)</f>
        <v>0</v>
      </c>
    </row>
    <row r="6" spans="1:10" x14ac:dyDescent="0.25">
      <c r="B6" s="48"/>
    </row>
    <row r="7" spans="1:10" x14ac:dyDescent="0.25">
      <c r="A7" s="46" t="s">
        <v>1</v>
      </c>
      <c r="B7" s="48"/>
      <c r="D7" s="19" t="s">
        <v>164</v>
      </c>
      <c r="E7" s="50">
        <f>IF(OR(Application!D82="Y",Application!D82="Yes"),1,0)</f>
        <v>0</v>
      </c>
      <c r="F7" s="19" t="s">
        <v>165</v>
      </c>
      <c r="I7" s="217" t="s">
        <v>335</v>
      </c>
    </row>
    <row r="8" spans="1:10" x14ac:dyDescent="0.25">
      <c r="A8" s="46" t="s">
        <v>0</v>
      </c>
      <c r="B8" s="48" t="b">
        <f>AND(Application!D124&gt;0,Application!D125&gt;0,Application!D126&gt;0,Application!D127&gt;0)</f>
        <v>0</v>
      </c>
      <c r="I8" s="217" t="s">
        <v>336</v>
      </c>
    </row>
    <row r="9" spans="1:10" x14ac:dyDescent="0.25">
      <c r="A9" s="46" t="s">
        <v>278</v>
      </c>
      <c r="B9" s="49">
        <f>Application!E128</f>
        <v>0</v>
      </c>
      <c r="E9" s="217" t="s">
        <v>162</v>
      </c>
    </row>
    <row r="10" spans="1:10" x14ac:dyDescent="0.25">
      <c r="A10" s="46" t="s">
        <v>279</v>
      </c>
      <c r="B10" s="49"/>
    </row>
    <row r="11" spans="1:10" x14ac:dyDescent="0.25">
      <c r="A11" s="47"/>
      <c r="B11" s="48"/>
    </row>
    <row r="12" spans="1:10" x14ac:dyDescent="0.25">
      <c r="A12" s="46" t="s">
        <v>2</v>
      </c>
      <c r="B12" s="48"/>
    </row>
    <row r="13" spans="1:10" x14ac:dyDescent="0.25">
      <c r="A13" s="46" t="s">
        <v>0</v>
      </c>
      <c r="B13" s="48" t="b">
        <f>AND(Application!D130&gt;0,Application!D131&gt;0,Application!D132&gt;0,Application!D133&gt;0)</f>
        <v>0</v>
      </c>
    </row>
    <row r="14" spans="1:10" x14ac:dyDescent="0.25">
      <c r="A14" s="46" t="s">
        <v>278</v>
      </c>
      <c r="B14" s="49">
        <f>Application!E134</f>
        <v>0</v>
      </c>
    </row>
    <row r="15" spans="1:10" x14ac:dyDescent="0.25">
      <c r="A15" s="46" t="s">
        <v>279</v>
      </c>
      <c r="B15" s="49"/>
    </row>
    <row r="16" spans="1:10" x14ac:dyDescent="0.25">
      <c r="A16" s="47"/>
      <c r="B16" s="48"/>
    </row>
    <row r="17" spans="1:2" x14ac:dyDescent="0.25">
      <c r="A17" s="46" t="s">
        <v>280</v>
      </c>
      <c r="B17" s="48">
        <f>IF(B8=TRUE,B9,B10)</f>
        <v>0</v>
      </c>
    </row>
    <row r="18" spans="1:2" x14ac:dyDescent="0.25">
      <c r="A18" s="46" t="s">
        <v>281</v>
      </c>
      <c r="B18" s="48">
        <f>IF(B13=TRUE,B14,B15)</f>
        <v>0</v>
      </c>
    </row>
    <row r="19" spans="1:2" x14ac:dyDescent="0.25">
      <c r="A19" s="46"/>
      <c r="B19" s="48"/>
    </row>
    <row r="20" spans="1:2" x14ac:dyDescent="0.25">
      <c r="A20" s="46" t="s">
        <v>282</v>
      </c>
      <c r="B20" s="48">
        <f>ROUND(MAX(B17:B18),2)</f>
        <v>0</v>
      </c>
    </row>
    <row r="21" spans="1:2" x14ac:dyDescent="0.25">
      <c r="A21" s="46"/>
      <c r="B21" s="48"/>
    </row>
    <row r="22" spans="1:2" x14ac:dyDescent="0.25">
      <c r="A22" s="101" t="s">
        <v>327</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8xpQRTvzZS4cAirsOxqG8FAiPT05sQbbzL1hnf2eRvO3sfVIFadDZl+U/Ji1zgPYgnLxWWfO0rm0d0ca5ZFBrQ==" saltValue="XxRw9VbvWZX1Ew3fd3CQVg=="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2009-11-13T14:12:27Z</cp:lastPrinted>
  <dcterms:created xsi:type="dcterms:W3CDTF">2004-12-02T15:00:21Z</dcterms:created>
  <dcterms:modified xsi:type="dcterms:W3CDTF">2023-03-31T14:18:52Z</dcterms:modified>
</cp:coreProperties>
</file>