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M:\Rating_Documents\IRC 2022\Forms\"/>
    </mc:Choice>
  </mc:AlternateContent>
  <xr:revisionPtr revIDLastSave="0" documentId="13_ncr:1_{9054994A-FF4A-4453-A74E-139FE173AABA}" xr6:coauthVersionLast="47" xr6:coauthVersionMax="47" xr10:uidLastSave="{00000000-0000-0000-0000-000000000000}"/>
  <bookViews>
    <workbookView xWindow="-110" yWindow="-110" windowWidth="19420" windowHeight="10420" xr2:uid="{00000000-000D-0000-FFFF-FFFF00000000}"/>
  </bookViews>
  <sheets>
    <sheet name="Application" sheetId="1" r:id="rId1"/>
    <sheet name="Data Protection" sheetId="4" r:id="rId2"/>
    <sheet name="Access Import" sheetId="2" r:id="rId3"/>
    <sheet name="Inputs" sheetId="3"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U2" i="2" l="1"/>
  <c r="E74" i="1"/>
  <c r="I6" i="3"/>
  <c r="I2" i="3" s="1"/>
  <c r="BI2" i="2"/>
  <c r="BD2" i="2" l="1"/>
  <c r="BE2" i="2"/>
  <c r="AZ2" i="2"/>
  <c r="G114" i="1"/>
  <c r="F107" i="1" l="1"/>
  <c r="F106" i="1"/>
  <c r="BT2" i="2" l="1"/>
  <c r="BS2" i="2"/>
  <c r="BH2" i="2"/>
  <c r="R2" i="2"/>
  <c r="AE2" i="2"/>
  <c r="AD2" i="2"/>
  <c r="AB2" i="2"/>
  <c r="G127" i="1"/>
  <c r="D105" i="1"/>
  <c r="C227" i="1"/>
  <c r="BR2" i="2" s="1"/>
  <c r="BQ2" i="2"/>
  <c r="BP2" i="2"/>
  <c r="BO2" i="2"/>
  <c r="BN2" i="2"/>
  <c r="BM2" i="2"/>
  <c r="BL2" i="2"/>
  <c r="BK2" i="2"/>
  <c r="BJ2" i="2"/>
  <c r="B58" i="1"/>
  <c r="BG2" i="2"/>
  <c r="BF2" i="2"/>
  <c r="BC2" i="2"/>
  <c r="F162" i="1"/>
  <c r="E113" i="1" s="1"/>
  <c r="G133" i="1"/>
  <c r="AJ2" i="2"/>
  <c r="D150" i="1"/>
  <c r="D151" i="1" s="1"/>
  <c r="D152" i="1" s="1"/>
  <c r="E7" i="3"/>
  <c r="E2" i="3" s="1"/>
  <c r="BB2" i="2"/>
  <c r="BA2" i="2"/>
  <c r="B193" i="1"/>
  <c r="B194" i="1"/>
  <c r="B195" i="1"/>
  <c r="B196" i="1"/>
  <c r="B197" i="1"/>
  <c r="B192" i="1"/>
  <c r="B198" i="1"/>
  <c r="I37" i="1" s="1"/>
  <c r="W2" i="2"/>
  <c r="V2" i="2"/>
  <c r="U2" i="2"/>
  <c r="S2" i="2"/>
  <c r="X2" i="2"/>
  <c r="G99" i="1"/>
  <c r="H99" i="1" s="1"/>
  <c r="AY2" i="2"/>
  <c r="F159" i="1"/>
  <c r="E98"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60" i="1"/>
  <c r="C180" i="1"/>
  <c r="F161" i="1"/>
  <c r="C181" i="1"/>
  <c r="B13" i="3"/>
  <c r="A2" i="2"/>
  <c r="AK2" i="2"/>
  <c r="D153" i="1"/>
  <c r="T2" i="2"/>
  <c r="A197" i="1" l="1"/>
  <c r="I35" i="1" s="1"/>
  <c r="E133" i="1"/>
  <c r="B14" i="3" s="1"/>
  <c r="B18" i="3" s="1"/>
  <c r="E127" i="1"/>
  <c r="B9" i="3" s="1"/>
  <c r="B17" i="3" s="1"/>
  <c r="D154" i="1"/>
  <c r="J9" i="1" s="1"/>
  <c r="A195" i="1"/>
  <c r="I32" i="1" s="1"/>
  <c r="B199" i="1"/>
  <c r="B20" i="3" l="1"/>
  <c r="B3" i="3" s="1"/>
  <c r="AT2" i="2" s="1"/>
</calcChain>
</file>

<file path=xl/sharedStrings.xml><?xml version="1.0" encoding="utf-8"?>
<sst xmlns="http://schemas.openxmlformats.org/spreadsheetml/2006/main" count="415" uniqueCount="342">
  <si>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</si>
  <si>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</si>
  <si>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</si>
  <si>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</si>
  <si>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</si>
  <si>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</si>
  <si>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</si>
  <si>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</si>
  <si>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</si>
  <si>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</si>
  <si>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</si>
  <si>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</si>
  <si>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</si>
  <si>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</si>
  <si>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</si>
  <si>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</si>
  <si>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</si>
  <si>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</si>
  <si>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</si>
  <si>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</si>
  <si>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</si>
  <si>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</si>
  <si>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</si>
  <si>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</si>
  <si>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</si>
  <si>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</si>
  <si>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</si>
  <si>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</si>
  <si>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</si>
  <si>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</si>
  <si>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</si>
  <si>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</si>
  <si>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</si>
  <si>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</si>
  <si>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</si>
  <si>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</si>
  <si>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</si>
  <si>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</si>
  <si>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</si>
  <si>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</si>
  <si>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</si>
  <si>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</si>
  <si>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</si>
  <si>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</si>
  <si>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</si>
  <si>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</si>
  <si>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</si>
  <si>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</si>
  <si>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</si>
  <si>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</si>
  <si>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</si>
  <si>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</si>
  <si>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</si>
  <si>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</si>
  <si>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</si>
  <si>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</si>
  <si>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</si>
  <si>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</si>
  <si>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</si>
  <si>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</si>
  <si>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</si>
  <si>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</si>
  <si>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</si>
  <si>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</si>
  <si>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</si>
  <si>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</si>
  <si>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</si>
  <si>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</si>
  <si>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</si>
  <si>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</si>
  <si>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</si>
  <si>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</si>
  <si>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</si>
  <si>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</si>
  <si>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</si>
  <si>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</si>
  <si>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</si>
  <si>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</si>
  <si>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</si>
  <si>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</si>
  <si>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</si>
  <si>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</si>
  <si>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</si>
  <si>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</si>
  <si>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</si>
  <si>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</si>
  <si>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</si>
  <si>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</si>
  <si>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</si>
  <si>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</si>
  <si>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</si>
  <si>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</si>
  <si>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</si>
  <si>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</si>
  <si>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</si>
  <si>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</si>
  <si>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</si>
  <si>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</si>
  <si>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</si>
  <si>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</si>
  <si>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</si>
  <si>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</si>
  <si>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</si>
  <si>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</si>
  <si>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</si>
  <si>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</si>
  <si>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</si>
  <si>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</si>
  <si>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</si>
  <si>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</si>
  <si>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</si>
  <si>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</si>
  <si>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</si>
  <si>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</si>
  <si>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</si>
  <si>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</si>
  <si>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</si>
  <si>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</si>
  <si>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</si>
  <si>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</si>
  <si>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</si>
  <si>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</si>
  <si>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</si>
  <si>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</si>
  <si>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</si>
  <si>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</si>
  <si>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</si>
  <si>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</si>
  <si>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</si>
  <si>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</si>
  <si>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</si>
  <si>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</si>
  <si>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</si>
  <si>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</si>
  <si>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</si>
  <si>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</si>
  <si>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</si>
  <si>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</si>
  <si>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</si>
  <si>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</si>
  <si>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</si>
  <si>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</si>
  <si>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</si>
  <si>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</si>
  <si>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</si>
  <si>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</si>
  <si>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</si>
  <si>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</si>
  <si>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</si>
  <si>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</si>
  <si>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</si>
  <si>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</si>
  <si>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</si>
  <si>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</si>
  <si>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</si>
  <si>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</si>
  <si>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</si>
  <si>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</si>
  <si>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</si>
  <si>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</si>
  <si>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</si>
  <si>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</si>
  <si>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</si>
  <si>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</si>
  <si>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</si>
  <si>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</si>
  <si>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</si>
  <si>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</si>
  <si>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</si>
  <si>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</si>
  <si>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</si>
  <si>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</si>
  <si>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</si>
  <si>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</si>
  <si>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</si>
  <si>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</si>
  <si>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</si>
  <si>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</si>
  <si>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</si>
  <si>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</si>
  <si>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</si>
  <si>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Amendment</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</si>
  <si>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</si>
  <si>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</si>
  <si>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</si>
  <si>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</si>
  <si>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</si>
  <si>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</si>
  <si>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Tick if LH remeasured</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</si>
  <si>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</si>
  <si>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</si>
  <si>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</si>
  <si>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</si>
  <si>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</si>
  <si>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</si>
  <si>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</si>
  <si>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</si>
  <si>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</si>
  <si>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</si>
  <si>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</si>
  <si>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</si>
  <si>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</si>
  <si>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</si>
  <si>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</si>
  <si>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</si>
  <si>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</si>
  <si>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</si>
  <si>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</si>
  <si>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</si>
  <si>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</si>
  <si>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</si>
  <si>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</si>
  <si>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</si>
  <si>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</si>
  <si>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</si>
  <si>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</si>
  <si>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</si>
  <si>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</si>
  <si>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</si>
  <si>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</si>
  <si>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info</t>
  </si>
  <si>
    <t xml:space="preserve">If you carry symmetric and asymmetric spinnakers, </t>
  </si>
  <si>
    <t>Sets of spreaders/jumpers</t>
  </si>
  <si>
    <t>Staysail</t>
  </si>
  <si>
    <t>A</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</si>
  <si>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</si>
  <si>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</si>
  <si>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</si>
  <si>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</si>
  <si>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</si>
  <si>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</si>
  <si>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</si>
  <si>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</si>
  <si>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</si>
  <si>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</si>
  <si>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</si>
  <si>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</si>
  <si>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</si>
  <si>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</si>
  <si>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</si>
  <si>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</si>
  <si>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</si>
  <si>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</si>
  <si>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</si>
  <si>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</si>
  <si>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</si>
  <si>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</si>
  <si>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</si>
  <si>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Moveable/variable ballast</t>
  </si>
  <si>
    <t>none</t>
  </si>
  <si>
    <t>water ballast only</t>
  </si>
  <si>
    <t>canting keel only</t>
  </si>
  <si>
    <t>water ballast &amp; canting keel</t>
  </si>
  <si>
    <t>move/var ballast</t>
  </si>
  <si>
    <t xml:space="preserve">var / mov </t>
  </si>
  <si>
    <t>ballast</t>
  </si>
  <si>
    <t>WA</t>
  </si>
  <si>
    <t>List Angle (canting keel)</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</si>
  <si>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</si>
  <si>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</si>
  <si>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</si>
  <si>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</si>
  <si>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</si>
  <si>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</si>
  <si>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</si>
  <si>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</si>
  <si>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</si>
  <si>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</si>
  <si>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</si>
  <si>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</si>
  <si>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</si>
  <si>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</si>
  <si>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</si>
  <si>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</si>
  <si>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</si>
  <si>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</si>
  <si>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</si>
  <si>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</si>
  <si>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</si>
  <si>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</si>
  <si>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</si>
  <si>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</si>
  <si>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</si>
  <si>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</si>
  <si>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I have read the Data Protection policy (click to read in separate sheet) and agree to receive emails from Seahorse Rating Ltd and Member Partners (tick)</t>
  </si>
  <si>
    <t>NK</t>
  </si>
  <si>
    <t>Post/zip code</t>
  </si>
  <si>
    <t>Town</t>
  </si>
  <si>
    <t>data changes</t>
  </si>
  <si>
    <t>other than change of ownership</t>
  </si>
  <si>
    <t xml:space="preserve">Tick here to confirm change of ownership: </t>
  </si>
  <si>
    <t xml:space="preserve">Are there any changes to the rated data / details? </t>
  </si>
  <si>
    <t>Previous boat name if changed:</t>
  </si>
  <si>
    <t>Previous sail number if changed:</t>
  </si>
  <si>
    <t>*If Boat Weight has changed, please give the reasons. If new weight calculated not re-weighed, please state as such.</t>
  </si>
  <si>
    <t xml:space="preserve">**Note bulb weight definition changed in 2020 </t>
  </si>
  <si>
    <t>IRC Amended valid certificate
and/or change of owner</t>
  </si>
  <si>
    <t>Spinnaker pole, bowsprit</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</si>
  <si>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</si>
  <si>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</si>
  <si>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IF THIS APPLICATION IS FOR CHANGE OF OWNERSHIP (on current valid certificate)</t>
  </si>
  <si>
    <t>Bowsprit / tack point on deck</t>
  </si>
  <si>
    <r>
      <t xml:space="preserve">Address </t>
    </r>
    <r>
      <rPr>
        <sz val="10"/>
        <color rgb="FFFF0000"/>
        <rFont val="Arial"/>
        <family val="2"/>
      </rPr>
      <t>IF CHANGED</t>
    </r>
  </si>
  <si>
    <r>
      <t xml:space="preserve">Owner </t>
    </r>
    <r>
      <rPr>
        <sz val="10"/>
        <color rgb="FFFF0000"/>
        <rFont val="Arial"/>
        <family val="2"/>
      </rPr>
      <t>IF CHANGED</t>
    </r>
  </si>
  <si>
    <t>Current RORC membership no. if applicable</t>
  </si>
  <si>
    <t>RORCNumber</t>
  </si>
  <si>
    <t>data</t>
  </si>
  <si>
    <t>protect</t>
  </si>
  <si>
    <t>RORC</t>
  </si>
  <si>
    <t>memb</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</si>
  <si>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</si>
  <si>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</si>
  <si>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</si>
  <si>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</si>
  <si>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</si>
  <si>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</si>
  <si>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</si>
  <si>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</si>
  <si>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</si>
  <si>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</si>
  <si>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</si>
  <si>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</si>
  <si>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</si>
  <si>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ENDDATA</t>
  </si>
  <si>
    <t>Calculations corrected Oct 2021 for 2022 JH</t>
  </si>
  <si>
    <t xml:space="preserve">Whisker pole: </t>
  </si>
  <si>
    <t>Rule 21.3.6. Change for 2022</t>
  </si>
  <si>
    <r>
      <rPr>
        <b/>
        <sz val="10"/>
        <rFont val="Arial"/>
        <family val="2"/>
      </rPr>
      <t>Other rig changes:</t>
    </r>
    <r>
      <rPr>
        <sz val="10"/>
        <rFont val="Arial"/>
        <family val="2"/>
      </rPr>
      <t xml:space="preserve"> Give full details in additional information box &gt;&gt;</t>
    </r>
  </si>
  <si>
    <t>Except LH (for fee calculation), ONLY input data that is new or re-measured.</t>
  </si>
  <si>
    <t>water litres</t>
  </si>
  <si>
    <t>Water ballast litres per side</t>
  </si>
  <si>
    <t>ADDITIONAL INFORMATION. If there is no specific input listed relating to the change, give details here.</t>
  </si>
  <si>
    <r>
      <t xml:space="preserve">Flying Headsail </t>
    </r>
    <r>
      <rPr>
        <i/>
        <sz val="10"/>
        <rFont val="Arial"/>
        <family val="2"/>
      </rPr>
      <t>(as defined in IRC Appendix A5)</t>
    </r>
  </si>
  <si>
    <t>DONOTIMPORT</t>
  </si>
  <si>
    <r>
      <t>Do you use a pole to set a headsail or flying headsail</t>
    </r>
    <r>
      <rPr>
        <b/>
        <sz val="10"/>
        <rFont val="Arial"/>
        <family val="2"/>
      </rPr>
      <t xml:space="preserve"> </t>
    </r>
    <r>
      <rPr>
        <sz val="10"/>
        <rFont val="Arial"/>
        <family val="2"/>
      </rPr>
      <t xml:space="preserve">to leeward? </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</si>
  <si>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</si>
  <si>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</si>
  <si>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MM</t>
  </si>
  <si>
    <t>sweep</t>
  </si>
  <si>
    <t>Enter LH in hull &amp; appendages section</t>
  </si>
  <si>
    <t>v.211119</t>
  </si>
  <si>
    <t>*Seahorse Rating Ltd trades as the RORC Rating Office. IRC Member Offer Partners are:  Seahorse Magazine, SeaSure and the Royal Ocean Racing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</si>
</sst>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sz val="10"/>
      <color theme="0" tint="-0.249977111117893"/>
      <name val="Arial"/>
      <family val="2"/>
    </font>
    <font>
      <i/>
      <sz val="10"/>
      <color rgb="FFFF0000"/>
      <name val="Arial"/>
      <family val="2"/>
    </font>
    <font>
      <sz val="9"/>
      <color rgb="FFFF0000"/>
      <name val="Arial"/>
      <family val="2"/>
    </font>
    <font>
      <sz val="10"/>
      <color rgb="FF0070C0"/>
      <name val="Arial"/>
      <family val="2"/>
    </font>
    <font>
      <i/>
      <sz val="9"/>
      <color rgb="FFFF0000"/>
      <name val="Arial"/>
      <family val="2"/>
    </font>
    <font>
      <sz val="9"/>
      <color rgb="FF0070C0"/>
      <name val="Arial"/>
      <family val="2"/>
    </font>
    <font>
      <sz val="8"/>
      <color rgb="FF000000"/>
      <name val="Tahoma"/>
      <family val="2"/>
    </font>
    <font>
      <u/>
      <sz val="9"/>
      <name val="Arial"/>
      <family val="2"/>
    </font>
    <font>
      <b/>
      <sz val="10"/>
      <color rgb="FF0070C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6" tint="0.79998168889431442"/>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436">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5" fillId="0" borderId="0" xfId="0" applyFont="1" applyBorder="1" applyAlignment="1" applyProtection="1">
      <alignment horizontal="center"/>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3"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5" fillId="0" borderId="10" xfId="0" applyFont="1" applyFill="1" applyBorder="1" applyAlignment="1" applyProtection="1">
      <alignment horizontal="center"/>
      <protection locked="0"/>
    </xf>
    <xf numFmtId="0" fontId="2" fillId="0" borderId="14" xfId="0" applyFont="1" applyFill="1" applyBorder="1" applyAlignment="1" applyProtection="1">
      <alignment horizontal="left" vertical="center"/>
      <protection locked="0"/>
    </xf>
    <xf numFmtId="0" fontId="44"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5"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1"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5" fillId="0" borderId="0" xfId="0" applyFont="1" applyFill="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6"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1"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48" fillId="0" borderId="0" xfId="0" applyFont="1" applyBorder="1" applyAlignment="1" applyProtection="1">
      <alignment horizontal="left" vertical="center" wrapText="1"/>
    </xf>
    <xf numFmtId="0" fontId="48" fillId="0" borderId="0" xfId="0" applyFont="1" applyFill="1" applyBorder="1" applyAlignment="1" applyProtection="1">
      <alignment vertical="top" wrapText="1"/>
    </xf>
    <xf numFmtId="0" fontId="48"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49" fillId="0" borderId="0" xfId="0" applyFont="1" applyProtection="1"/>
    <xf numFmtId="0" fontId="39" fillId="0" borderId="0" xfId="1" applyFont="1" applyFill="1" applyBorder="1" applyAlignment="1" applyProtection="1">
      <protection locked="0"/>
    </xf>
    <xf numFmtId="49" fontId="11"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40" fillId="0" borderId="0" xfId="0" applyFont="1" applyFill="1" applyBorder="1" applyAlignment="1" applyProtection="1">
      <alignment shrinkToFit="1"/>
    </xf>
    <xf numFmtId="0" fontId="5" fillId="0" borderId="4" xfId="0" applyFont="1" applyBorder="1" applyAlignment="1" applyProtection="1">
      <alignment horizontal="righ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4" borderId="0" xfId="0" applyFont="1" applyFill="1" applyBorder="1"/>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8" fillId="2" borderId="2" xfId="0" applyFont="1" applyFill="1" applyBorder="1" applyAlignment="1" applyProtection="1">
      <alignment horizontal="left" vertical="center" wrapText="1"/>
    </xf>
    <xf numFmtId="0" fontId="48" fillId="2" borderId="4" xfId="0" applyFont="1" applyFill="1" applyBorder="1" applyAlignment="1" applyProtection="1">
      <alignment horizontal="left" vertical="center" wrapText="1"/>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44" fillId="0" borderId="0" xfId="0" applyFont="1" applyAlignment="1">
      <alignment horizontal="left"/>
    </xf>
    <xf numFmtId="0" fontId="5" fillId="0" borderId="0" xfId="0" applyFont="1" applyFill="1"/>
    <xf numFmtId="0" fontId="5" fillId="0" borderId="0" xfId="0" applyFont="1" applyFill="1" applyAlignment="1">
      <alignment horizontal="left"/>
    </xf>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6"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8" fillId="0" borderId="0" xfId="0" applyFont="1" applyBorder="1" applyAlignment="1" applyProtection="1">
      <alignment horizontal="right"/>
    </xf>
    <xf numFmtId="0" fontId="10" fillId="5" borderId="10" xfId="0" applyFont="1" applyFill="1" applyBorder="1" applyAlignment="1" applyProtection="1">
      <alignment horizontal="center"/>
    </xf>
    <xf numFmtId="0" fontId="32" fillId="5" borderId="10" xfId="0" applyFont="1" applyFill="1" applyBorder="1" applyAlignment="1" applyProtection="1">
      <alignment horizontal="center"/>
    </xf>
    <xf numFmtId="0" fontId="0" fillId="5" borderId="0" xfId="0" applyFill="1" applyBorder="1" applyProtection="1"/>
    <xf numFmtId="0" fontId="0" fillId="5" borderId="8" xfId="0" applyFill="1" applyBorder="1" applyAlignment="1" applyProtection="1">
      <alignment horizontal="left"/>
    </xf>
    <xf numFmtId="0" fontId="16" fillId="5" borderId="0"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4" fillId="5" borderId="0" xfId="0" applyFont="1" applyFill="1" applyBorder="1" applyAlignment="1" applyProtection="1">
      <alignment horizontal="center"/>
    </xf>
    <xf numFmtId="0" fontId="16" fillId="5" borderId="0" xfId="0" applyFont="1" applyFill="1" applyBorder="1" applyProtection="1"/>
    <xf numFmtId="0" fontId="0" fillId="5" borderId="3" xfId="0" applyFill="1" applyBorder="1" applyAlignment="1">
      <alignment vertical="center"/>
    </xf>
    <xf numFmtId="0" fontId="0" fillId="5" borderId="0" xfId="0" applyFill="1" applyBorder="1" applyAlignment="1">
      <alignment vertical="center"/>
    </xf>
    <xf numFmtId="0" fontId="0" fillId="5" borderId="0" xfId="0" applyFill="1" applyProtection="1"/>
    <xf numFmtId="0" fontId="0" fillId="5" borderId="0" xfId="0" applyFill="1" applyBorder="1" applyAlignment="1" applyProtection="1"/>
    <xf numFmtId="0" fontId="1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30" fillId="0" borderId="0" xfId="1" applyFont="1" applyFill="1" applyBorder="1" applyAlignment="1" applyProtection="1">
      <alignment horizontal="center"/>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center"/>
    </xf>
    <xf numFmtId="0" fontId="7" fillId="0" borderId="3" xfId="0" applyFont="1" applyBorder="1" applyAlignment="1" applyProtection="1">
      <alignment horizontal="left" vertical="center" wrapText="1"/>
    </xf>
    <xf numFmtId="0" fontId="5" fillId="0" borderId="9" xfId="0" applyFont="1" applyBorder="1" applyProtection="1"/>
    <xf numFmtId="0" fontId="5" fillId="0" borderId="2" xfId="0" applyFont="1" applyBorder="1" applyProtection="1"/>
    <xf numFmtId="0" fontId="0" fillId="0" borderId="0" xfId="0" applyAlignment="1">
      <alignment vertical="top" wrapText="1"/>
    </xf>
    <xf numFmtId="0" fontId="50" fillId="0" borderId="0" xfId="0" applyFont="1" applyAlignment="1">
      <alignment wrapText="1"/>
    </xf>
    <xf numFmtId="0" fontId="7" fillId="0" borderId="0" xfId="0" applyFont="1" applyAlignment="1">
      <alignment horizontal="left" vertical="top" wrapText="1"/>
    </xf>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7" fillId="0" borderId="19" xfId="0" applyFont="1" applyBorder="1" applyAlignment="1" applyProtection="1">
      <alignment horizontal="left"/>
    </xf>
    <xf numFmtId="0" fontId="0" fillId="0" borderId="20" xfId="0" applyBorder="1" applyProtection="1"/>
    <xf numFmtId="0" fontId="0" fillId="0" borderId="19" xfId="0" applyBorder="1" applyProtection="1"/>
    <xf numFmtId="0" fontId="3" fillId="0" borderId="20" xfId="0" applyFont="1" applyBorder="1" applyAlignment="1" applyProtection="1">
      <alignment horizontal="center"/>
    </xf>
    <xf numFmtId="0" fontId="5" fillId="0" borderId="0" xfId="0" applyFont="1" applyFill="1" applyBorder="1" applyAlignment="1" applyProtection="1">
      <alignment horizontal="right"/>
    </xf>
    <xf numFmtId="1" fontId="0" fillId="0" borderId="0" xfId="0" applyNumberFormat="1" applyAlignment="1">
      <alignment horizontal="center"/>
    </xf>
    <xf numFmtId="0" fontId="0" fillId="3" borderId="14" xfId="0" applyFill="1" applyBorder="1" applyAlignment="1" applyProtection="1">
      <alignment horizontal="left"/>
      <protection locked="0"/>
    </xf>
    <xf numFmtId="0" fontId="48" fillId="2" borderId="9" xfId="0" applyFont="1" applyFill="1" applyBorder="1" applyAlignment="1" applyProtection="1">
      <alignment horizontal="left" vertical="center" wrapText="1"/>
    </xf>
    <xf numFmtId="0" fontId="48" fillId="2" borderId="0" xfId="0" applyFont="1" applyFill="1" applyBorder="1" applyAlignment="1" applyProtection="1">
      <alignment horizontal="left" vertical="center" wrapText="1"/>
    </xf>
    <xf numFmtId="0" fontId="0" fillId="0" borderId="21" xfId="0" applyBorder="1" applyAlignment="1" applyProtection="1">
      <alignment horizontal="center"/>
    </xf>
    <xf numFmtId="2" fontId="0" fillId="0" borderId="22" xfId="0" applyNumberFormat="1" applyBorder="1" applyAlignment="1" applyProtection="1">
      <alignment horizontal="center"/>
    </xf>
    <xf numFmtId="0" fontId="19" fillId="0" borderId="3" xfId="0" applyFont="1" applyFill="1" applyBorder="1" applyAlignment="1" applyProtection="1">
      <alignment horizontal="right" vertical="center"/>
    </xf>
    <xf numFmtId="2" fontId="44" fillId="0" borderId="38" xfId="0" applyNumberFormat="1" applyFont="1" applyFill="1" applyBorder="1" applyAlignment="1" applyProtection="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27" xfId="0" applyFont="1" applyFill="1" applyBorder="1" applyAlignment="1" applyProtection="1">
      <alignment horizontal="left"/>
    </xf>
    <xf numFmtId="2" fontId="0" fillId="2" borderId="34" xfId="0" applyNumberFormat="1" applyFill="1" applyBorder="1" applyAlignment="1" applyProtection="1">
      <alignment horizontal="center"/>
      <protection locked="0"/>
    </xf>
    <xf numFmtId="0" fontId="5" fillId="3" borderId="35" xfId="0" applyFont="1" applyFill="1" applyBorder="1" applyAlignment="1" applyProtection="1">
      <alignment horizontal="left"/>
      <protection locked="0"/>
    </xf>
    <xf numFmtId="0" fontId="5" fillId="0" borderId="30" xfId="0" applyFont="1" applyFill="1" applyBorder="1" applyAlignment="1" applyProtection="1">
      <alignment horizontal="left"/>
    </xf>
    <xf numFmtId="2" fontId="0" fillId="2" borderId="36" xfId="0" applyNumberFormat="1" applyFill="1" applyBorder="1" applyAlignment="1" applyProtection="1">
      <alignment horizontal="center"/>
      <protection locked="0"/>
    </xf>
    <xf numFmtId="0" fontId="5" fillId="3" borderId="37" xfId="0" applyFont="1" applyFill="1" applyBorder="1" applyAlignment="1" applyProtection="1">
      <alignment horizontal="left"/>
      <protection locked="0"/>
    </xf>
    <xf numFmtId="0" fontId="7" fillId="0" borderId="0" xfId="0" applyFont="1" applyFill="1" applyBorder="1" applyAlignment="1" applyProtection="1">
      <alignment horizontal="right"/>
      <protection locked="0"/>
    </xf>
    <xf numFmtId="0" fontId="47" fillId="0" borderId="0" xfId="0" applyFont="1" applyProtection="1">
      <protection locked="0"/>
    </xf>
    <xf numFmtId="0" fontId="5" fillId="0" borderId="0" xfId="0" applyFont="1" applyAlignment="1" applyProtection="1">
      <alignment wrapText="1"/>
      <protection locked="0"/>
    </xf>
    <xf numFmtId="0" fontId="0" fillId="0" borderId="4" xfId="0" applyBorder="1" applyAlignment="1" applyProtection="1">
      <alignment horizontal="left"/>
    </xf>
    <xf numFmtId="0" fontId="0" fillId="0" borderId="4" xfId="0" applyFill="1" applyBorder="1" applyAlignment="1" applyProtection="1">
      <alignment horizontal="left"/>
    </xf>
    <xf numFmtId="0" fontId="3" fillId="2" borderId="7" xfId="0" applyFont="1" applyFill="1" applyBorder="1" applyAlignment="1" applyProtection="1">
      <alignment horizontal="left" vertical="center" wrapText="1"/>
      <protection locked="0"/>
    </xf>
    <xf numFmtId="49" fontId="49" fillId="0" borderId="0" xfId="0" applyNumberFormat="1" applyFont="1" applyFill="1" applyBorder="1" applyAlignment="1" applyProtection="1"/>
    <xf numFmtId="0" fontId="5" fillId="0" borderId="0" xfId="0" applyFont="1" applyFill="1" applyBorder="1" applyProtection="1"/>
    <xf numFmtId="0" fontId="10" fillId="0" borderId="0" xfId="0" applyFont="1" applyBorder="1" applyAlignment="1" applyProtection="1">
      <alignment horizontal="left"/>
    </xf>
    <xf numFmtId="0" fontId="0" fillId="0" borderId="0" xfId="0" applyFill="1" applyBorder="1" applyAlignment="1" applyProtection="1">
      <alignment horizontal="left"/>
    </xf>
    <xf numFmtId="0" fontId="8" fillId="0" borderId="0" xfId="0" applyFont="1" applyBorder="1" applyProtection="1"/>
    <xf numFmtId="0" fontId="7" fillId="0" borderId="8" xfId="0" applyFont="1" applyFill="1" applyBorder="1" applyAlignment="1" applyProtection="1">
      <alignment horizontal="center"/>
    </xf>
    <xf numFmtId="0" fontId="1" fillId="0" borderId="0" xfId="0" applyFont="1" applyProtection="1"/>
    <xf numFmtId="0" fontId="1" fillId="0" borderId="0" xfId="0" applyFont="1" applyFill="1" applyBorder="1" applyProtection="1"/>
    <xf numFmtId="0" fontId="7" fillId="0" borderId="4" xfId="0" applyFont="1" applyBorder="1" applyAlignment="1" applyProtection="1">
      <alignment horizontal="right"/>
    </xf>
    <xf numFmtId="0" fontId="1" fillId="0" borderId="0" xfId="0" applyFont="1" applyBorder="1" applyProtection="1"/>
    <xf numFmtId="0" fontId="7" fillId="0" borderId="0" xfId="0" applyFont="1" applyFill="1" applyBorder="1" applyAlignment="1" applyProtection="1">
      <alignment horizontal="center"/>
    </xf>
    <xf numFmtId="0" fontId="1" fillId="0" borderId="0" xfId="0" applyFont="1" applyFill="1" applyBorder="1" applyAlignment="1" applyProtection="1">
      <alignment horizontal="left"/>
    </xf>
    <xf numFmtId="166" fontId="21" fillId="0" borderId="0" xfId="0" applyNumberFormat="1" applyFont="1" applyFill="1" applyAlignment="1" applyProtection="1">
      <alignment horizontal="center"/>
    </xf>
    <xf numFmtId="0" fontId="44" fillId="0" borderId="0" xfId="0" applyFont="1" applyFill="1" applyProtection="1"/>
    <xf numFmtId="49" fontId="0" fillId="0" borderId="0" xfId="0" applyNumberFormat="1" applyFill="1" applyBorder="1" applyProtection="1">
      <protection locked="0"/>
    </xf>
    <xf numFmtId="0" fontId="5" fillId="0" borderId="0" xfId="0" applyFont="1" applyBorder="1" applyAlignment="1" applyProtection="1">
      <alignment horizontal="left" vertical="center"/>
    </xf>
    <xf numFmtId="0" fontId="1" fillId="0" borderId="0" xfId="0" applyFont="1" applyAlignment="1">
      <alignment horizontal="left"/>
    </xf>
    <xf numFmtId="0" fontId="7" fillId="0" borderId="0" xfId="0" applyFont="1" applyFill="1" applyProtection="1"/>
    <xf numFmtId="49" fontId="1" fillId="0" borderId="0" xfId="0" applyNumberFormat="1" applyFont="1" applyFill="1" applyBorder="1" applyProtection="1"/>
    <xf numFmtId="49" fontId="7" fillId="0" borderId="0" xfId="0" applyNumberFormat="1" applyFont="1" applyFill="1" applyBorder="1" applyAlignment="1" applyProtection="1"/>
    <xf numFmtId="0" fontId="1" fillId="5" borderId="0" xfId="0" applyFont="1" applyFill="1"/>
    <xf numFmtId="0" fontId="1" fillId="0" borderId="0" xfId="0" applyFont="1" applyFill="1"/>
    <xf numFmtId="0" fontId="1" fillId="4" borderId="0" xfId="0" applyFont="1" applyFill="1" applyBorder="1"/>
    <xf numFmtId="0" fontId="1" fillId="0" borderId="0" xfId="0" applyFont="1" applyFill="1" applyBorder="1" applyAlignment="1" applyProtection="1">
      <alignment horizontal="left" vertical="center" wrapText="1"/>
    </xf>
    <xf numFmtId="0" fontId="2" fillId="0" borderId="3" xfId="0" applyFont="1" applyBorder="1" applyProtection="1"/>
    <xf numFmtId="0" fontId="2" fillId="0" borderId="0" xfId="0" applyFont="1" applyBorder="1" applyProtection="1"/>
    <xf numFmtId="49" fontId="0" fillId="0" borderId="0" xfId="0" applyNumberFormat="1" applyFill="1" applyBorder="1" applyProtection="1">
      <protection locked="0"/>
    </xf>
    <xf numFmtId="0" fontId="1" fillId="0" borderId="0" xfId="0" applyFont="1" applyBorder="1" applyAlignment="1" applyProtection="1">
      <alignment horizontal="left" wrapText="1"/>
    </xf>
    <xf numFmtId="0" fontId="5" fillId="0" borderId="0" xfId="0" applyFont="1" applyBorder="1" applyAlignment="1" applyProtection="1">
      <alignment horizontal="left" wrapText="1"/>
    </xf>
    <xf numFmtId="0" fontId="5" fillId="0" borderId="0" xfId="0" applyFont="1" applyBorder="1" applyProtection="1"/>
    <xf numFmtId="49" fontId="49" fillId="0" borderId="0" xfId="0" applyNumberFormat="1" applyFont="1" applyFill="1" applyBorder="1" applyAlignment="1" applyProtection="1"/>
    <xf numFmtId="0" fontId="1" fillId="0" borderId="0" xfId="0" applyFont="1" applyFill="1" applyBorder="1" applyProtection="1"/>
    <xf numFmtId="0" fontId="44" fillId="0" borderId="0" xfId="0" applyFont="1" applyFill="1" applyBorder="1" applyAlignment="1" applyProtection="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1" fillId="2" borderId="1" xfId="0" applyFont="1" applyFill="1" applyBorder="1" applyAlignment="1" applyProtection="1">
      <alignment horizontal="left" vertical="center" wrapText="1"/>
    </xf>
    <xf numFmtId="0" fontId="51" fillId="2" borderId="9" xfId="0" applyFont="1" applyFill="1" applyBorder="1" applyAlignment="1" applyProtection="1">
      <alignment horizontal="left" vertical="center" wrapText="1"/>
    </xf>
    <xf numFmtId="0" fontId="51" fillId="2" borderId="2" xfId="0" applyFont="1" applyFill="1" applyBorder="1" applyAlignment="1" applyProtection="1">
      <alignment horizontal="left" vertical="center" wrapText="1"/>
    </xf>
    <xf numFmtId="0" fontId="7" fillId="2" borderId="5" xfId="0" applyFont="1" applyFill="1" applyBorder="1" applyProtection="1"/>
    <xf numFmtId="0" fontId="7" fillId="2" borderId="8" xfId="0" applyFont="1" applyFill="1" applyBorder="1" applyProtection="1"/>
    <xf numFmtId="0" fontId="7" fillId="2" borderId="6" xfId="0" applyFont="1" applyFill="1" applyBorder="1" applyProtection="1"/>
    <xf numFmtId="0" fontId="37" fillId="0" borderId="0" xfId="0" applyFont="1" applyAlignment="1" applyProtection="1">
      <alignment horizontal="left" vertical="top" wrapText="1"/>
    </xf>
    <xf numFmtId="0" fontId="52" fillId="0" borderId="0" xfId="0" applyFont="1" applyAlignment="1" applyProtection="1">
      <alignment horizontal="left" vertical="top" wrapText="1"/>
    </xf>
    <xf numFmtId="0" fontId="3" fillId="0" borderId="1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44" fillId="0" borderId="16" xfId="0" applyFont="1" applyFill="1" applyBorder="1" applyAlignment="1" applyProtection="1">
      <alignment horizontal="left" vertical="center" wrapText="1"/>
      <protection locked="0"/>
    </xf>
    <xf numFmtId="0" fontId="44" fillId="0" borderId="17" xfId="0" applyFont="1" applyFill="1" applyBorder="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5" fillId="7" borderId="26" xfId="0" applyFont="1" applyFill="1" applyBorder="1" applyAlignment="1" applyProtection="1">
      <alignment horizontal="left"/>
      <protection locked="0"/>
    </xf>
    <xf numFmtId="0" fontId="5" fillId="7" borderId="13" xfId="0" applyFont="1" applyFill="1" applyBorder="1" applyAlignment="1" applyProtection="1">
      <alignment horizontal="left"/>
      <protection locked="0"/>
    </xf>
    <xf numFmtId="0" fontId="39" fillId="0" borderId="19" xfId="1" applyFont="1" applyBorder="1" applyAlignment="1" applyProtection="1">
      <alignment horizontal="left" vertical="center" wrapText="1"/>
      <protection locked="0"/>
    </xf>
    <xf numFmtId="0" fontId="39" fillId="0" borderId="0" xfId="1" applyFont="1" applyBorder="1" applyAlignment="1" applyProtection="1">
      <alignment horizontal="left" vertical="center" wrapText="1"/>
      <protection locked="0"/>
    </xf>
    <xf numFmtId="0" fontId="39" fillId="0" borderId="20" xfId="1" applyFont="1" applyBorder="1" applyAlignment="1" applyProtection="1">
      <alignment horizontal="left" vertical="center" wrapText="1"/>
      <protection locked="0"/>
    </xf>
    <xf numFmtId="0" fontId="39" fillId="0" borderId="30" xfId="1" applyFont="1" applyBorder="1" applyAlignment="1" applyProtection="1">
      <alignment horizontal="left" vertical="center" wrapText="1"/>
      <protection locked="0"/>
    </xf>
    <xf numFmtId="0" fontId="39" fillId="0" borderId="31" xfId="1" applyFont="1" applyBorder="1" applyAlignment="1" applyProtection="1">
      <alignment horizontal="left" vertical="center" wrapText="1"/>
      <protection locked="0"/>
    </xf>
    <xf numFmtId="0" fontId="39" fillId="0" borderId="32" xfId="1"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2" fillId="0" borderId="0" xfId="0" applyFont="1" applyFill="1" applyBorder="1" applyAlignment="1" applyProtection="1">
      <alignment horizontal="left" vertical="center" wrapText="1"/>
    </xf>
    <xf numFmtId="0" fontId="7" fillId="2" borderId="1" xfId="0" applyFont="1" applyFill="1" applyBorder="1" applyProtection="1"/>
    <xf numFmtId="0" fontId="7" fillId="2" borderId="9" xfId="0" applyFont="1" applyFill="1" applyBorder="1" applyProtection="1"/>
    <xf numFmtId="0" fontId="7" fillId="2" borderId="2" xfId="0" applyFont="1" applyFill="1" applyBorder="1" applyProtection="1"/>
    <xf numFmtId="0" fontId="55" fillId="2" borderId="14" xfId="0" applyFont="1" applyFill="1" applyBorder="1" applyAlignment="1" applyProtection="1">
      <alignment vertical="center"/>
    </xf>
    <xf numFmtId="0" fontId="55" fillId="2" borderId="10" xfId="0" applyFont="1" applyFill="1" applyBorder="1" applyAlignment="1" applyProtection="1">
      <alignment vertical="center"/>
    </xf>
    <xf numFmtId="0" fontId="55" fillId="2" borderId="13" xfId="0" applyFont="1" applyFill="1" applyBorder="1" applyAlignment="1" applyProtection="1">
      <alignment vertical="center"/>
    </xf>
    <xf numFmtId="0" fontId="7" fillId="2" borderId="3" xfId="0" applyFont="1" applyFill="1" applyBorder="1" applyProtection="1"/>
    <xf numFmtId="0" fontId="7" fillId="2" borderId="0" xfId="0" applyFont="1" applyFill="1" applyBorder="1" applyProtection="1"/>
    <xf numFmtId="0" fontId="7" fillId="2" borderId="4" xfId="0" applyFont="1" applyFill="1" applyBorder="1" applyProtection="1"/>
    <xf numFmtId="0" fontId="5" fillId="0" borderId="0" xfId="0" applyFont="1" applyBorder="1" applyAlignment="1" applyProtection="1">
      <alignment horizontal="left" vertical="center"/>
    </xf>
    <xf numFmtId="0" fontId="7" fillId="0" borderId="0" xfId="0" applyFont="1" applyProtection="1"/>
    <xf numFmtId="0" fontId="22"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164" fontId="22" fillId="0" borderId="0" xfId="0" applyNumberFormat="1" applyFont="1" applyAlignment="1" applyProtection="1">
      <alignment horizontal="left" vertical="top" wrapText="1"/>
    </xf>
    <xf numFmtId="0" fontId="5" fillId="0" borderId="0" xfId="0" applyFont="1" applyFill="1" applyBorder="1" applyAlignment="1" applyProtection="1">
      <alignment horizontal="left"/>
    </xf>
    <xf numFmtId="0" fontId="2" fillId="0" borderId="0" xfId="0" applyFont="1" applyFill="1" applyBorder="1" applyAlignment="1" applyProtection="1">
      <alignment shrinkToFit="1"/>
    </xf>
    <xf numFmtId="0" fontId="48" fillId="0" borderId="0" xfId="0" applyFont="1" applyFill="1" applyBorder="1" applyAlignment="1" applyProtection="1">
      <alignment vertical="top" wrapText="1"/>
    </xf>
    <xf numFmtId="0" fontId="25" fillId="0" borderId="0" xfId="0" applyFont="1" applyBorder="1" applyAlignment="1">
      <alignment vertical="center" wrapText="1"/>
    </xf>
    <xf numFmtId="0" fontId="7" fillId="0" borderId="0" xfId="0" applyFont="1" applyBorder="1" applyAlignment="1" applyProtection="1">
      <alignment vertical="center" wrapText="1"/>
    </xf>
    <xf numFmtId="0" fontId="11" fillId="0" borderId="0" xfId="0" applyFont="1" applyAlignment="1" applyProtection="1">
      <alignment horizontal="left" vertical="top" wrapText="1"/>
    </xf>
    <xf numFmtId="0" fontId="49" fillId="0" borderId="19" xfId="0" applyNumberFormat="1" applyFont="1" applyFill="1" applyBorder="1" applyAlignment="1" applyProtection="1"/>
    <xf numFmtId="0" fontId="49" fillId="0" borderId="0" xfId="0" applyNumberFormat="1" applyFont="1" applyFill="1" applyBorder="1" applyAlignment="1" applyProtection="1"/>
    <xf numFmtId="0" fontId="49" fillId="0" borderId="19" xfId="0" applyFont="1" applyFill="1" applyBorder="1" applyProtection="1"/>
    <xf numFmtId="0" fontId="49" fillId="0" borderId="0" xfId="0" applyFont="1" applyFill="1" applyBorder="1" applyProtection="1"/>
    <xf numFmtId="0" fontId="5" fillId="0" borderId="0" xfId="0" applyFont="1" applyFill="1" applyBorder="1" applyProtection="1"/>
    <xf numFmtId="0" fontId="5" fillId="0" borderId="4" xfId="0" applyFont="1" applyBorder="1" applyProtection="1"/>
    <xf numFmtId="0" fontId="5" fillId="0" borderId="1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35" fillId="5" borderId="9" xfId="0" applyFont="1" applyFill="1" applyBorder="1" applyAlignment="1">
      <alignment horizontal="center" vertical="center"/>
    </xf>
    <xf numFmtId="0" fontId="35" fillId="5" borderId="0" xfId="0" applyFont="1" applyFill="1" applyBorder="1" applyAlignment="1">
      <alignment horizontal="center" vertical="center"/>
    </xf>
    <xf numFmtId="0" fontId="34" fillId="5" borderId="9" xfId="0" applyFont="1" applyFill="1" applyBorder="1" applyAlignment="1">
      <alignment horizontal="center" vertical="center" wrapText="1"/>
    </xf>
    <xf numFmtId="0" fontId="34" fillId="5" borderId="9" xfId="0" applyFont="1" applyFill="1" applyBorder="1" applyAlignment="1">
      <alignment horizontal="center" vertical="center"/>
    </xf>
    <xf numFmtId="0" fontId="34" fillId="5" borderId="0" xfId="0" applyFont="1" applyFill="1" applyBorder="1" applyAlignment="1">
      <alignment horizontal="center" vertical="center"/>
    </xf>
    <xf numFmtId="0" fontId="2" fillId="0" borderId="0" xfId="0" applyFont="1" applyAlignment="1" applyProtection="1">
      <alignment horizontal="left" vertical="center" wrapText="1"/>
    </xf>
    <xf numFmtId="0" fontId="51" fillId="2" borderId="14" xfId="0" applyFont="1" applyFill="1" applyBorder="1" applyAlignment="1" applyProtection="1">
      <alignment horizontal="left" vertical="center" wrapText="1"/>
    </xf>
    <xf numFmtId="0" fontId="51" fillId="2" borderId="10" xfId="0" applyFont="1" applyFill="1" applyBorder="1" applyAlignment="1" applyProtection="1">
      <alignment horizontal="left" vertical="center" wrapText="1"/>
    </xf>
    <xf numFmtId="0" fontId="51" fillId="2" borderId="13" xfId="0" applyFont="1" applyFill="1" applyBorder="1" applyAlignment="1" applyProtection="1">
      <alignment horizontal="left" vertical="center" wrapText="1"/>
    </xf>
    <xf numFmtId="49" fontId="14" fillId="2" borderId="14" xfId="1" applyNumberFormat="1" applyFill="1" applyBorder="1" applyAlignment="1" applyProtection="1">
      <alignment horizontal="left"/>
      <protection locked="0"/>
    </xf>
    <xf numFmtId="0" fontId="2" fillId="0" borderId="0" xfId="0" applyFont="1" applyFill="1" applyBorder="1" applyAlignment="1" applyProtection="1">
      <alignment horizontal="left" vertical="center"/>
    </xf>
    <xf numFmtId="0" fontId="3" fillId="0" borderId="26" xfId="0" applyFont="1" applyBorder="1" applyAlignment="1" applyProtection="1">
      <alignment horizontal="left" vertical="center"/>
    </xf>
    <xf numFmtId="0" fontId="3" fillId="0" borderId="10" xfId="0" applyFont="1" applyBorder="1" applyAlignment="1" applyProtection="1">
      <alignment horizontal="left" vertical="center"/>
    </xf>
    <xf numFmtId="0" fontId="14" fillId="0" borderId="0" xfId="1" applyFill="1" applyBorder="1" applyAlignment="1" applyProtection="1">
      <alignment horizontal="left" vertical="center"/>
    </xf>
    <xf numFmtId="0" fontId="2" fillId="7" borderId="27" xfId="0" applyFont="1" applyFill="1" applyBorder="1" applyAlignment="1" applyProtection="1">
      <alignment horizontal="center" vertical="center" wrapText="1"/>
    </xf>
    <xf numFmtId="0" fontId="2" fillId="7" borderId="28"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2" fillId="7" borderId="30" xfId="0" applyFont="1" applyFill="1" applyBorder="1" applyAlignment="1" applyProtection="1">
      <alignment horizontal="center" vertical="center" wrapText="1"/>
    </xf>
    <xf numFmtId="0" fontId="2" fillId="7" borderId="31" xfId="0" applyFont="1" applyFill="1" applyBorder="1" applyAlignment="1" applyProtection="1">
      <alignment horizontal="center" vertical="center" wrapText="1"/>
    </xf>
    <xf numFmtId="0" fontId="2" fillId="7" borderId="32" xfId="0" applyFont="1" applyFill="1" applyBorder="1" applyAlignment="1" applyProtection="1">
      <alignment horizontal="center" vertical="center" wrapText="1"/>
    </xf>
    <xf numFmtId="0" fontId="7" fillId="0" borderId="27" xfId="0" applyFont="1" applyBorder="1" applyAlignment="1" applyProtection="1">
      <alignment horizontal="left" vertical="center" wrapText="1"/>
    </xf>
    <xf numFmtId="0" fontId="7" fillId="0" borderId="28"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3" fillId="0" borderId="33" xfId="0" applyFont="1" applyBorder="1" applyAlignment="1" applyProtection="1">
      <alignment horizontal="left" vertical="center"/>
    </xf>
    <xf numFmtId="0" fontId="3" fillId="0" borderId="8" xfId="0" applyFont="1" applyBorder="1" applyAlignment="1" applyProtection="1">
      <alignment horizontal="left" vertical="center"/>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7" fillId="5" borderId="14" xfId="0" applyFont="1" applyFill="1" applyBorder="1" applyAlignment="1" applyProtection="1">
      <alignment horizontal="center" vertical="center" wrapText="1"/>
    </xf>
    <xf numFmtId="0" fontId="27" fillId="5" borderId="10" xfId="0" applyFont="1" applyFill="1" applyBorder="1" applyAlignment="1" applyProtection="1">
      <alignment horizontal="center" vertical="center" wrapText="1"/>
    </xf>
    <xf numFmtId="0" fontId="27" fillId="5"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right"/>
    </xf>
    <xf numFmtId="0" fontId="5" fillId="0" borderId="4" xfId="0" applyFont="1" applyFill="1" applyBorder="1" applyAlignment="1" applyProtection="1">
      <alignment horizontal="right"/>
    </xf>
    <xf numFmtId="0" fontId="1" fillId="0" borderId="16"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44" fillId="0" borderId="0" xfId="0" applyFont="1" applyBorder="1" applyAlignment="1" applyProtection="1">
      <alignment horizontal="left" vertical="center" wrapText="1"/>
    </xf>
    <xf numFmtId="0" fontId="5" fillId="0" borderId="0" xfId="0" applyFont="1" applyFill="1" applyBorder="1" applyAlignment="1" applyProtection="1">
      <alignment horizontal="center" wrapText="1"/>
    </xf>
    <xf numFmtId="0" fontId="1" fillId="0" borderId="0" xfId="0" applyFont="1" applyFill="1" applyBorder="1" applyAlignment="1" applyProtection="1">
      <alignment horizontal="right"/>
    </xf>
    <xf numFmtId="0" fontId="10" fillId="0" borderId="0" xfId="0" applyFont="1" applyBorder="1" applyProtection="1"/>
    <xf numFmtId="0" fontId="5" fillId="0" borderId="3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xf>
    <xf numFmtId="0" fontId="1" fillId="0" borderId="1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5" fillId="0" borderId="18" xfId="0" applyFont="1" applyFill="1" applyBorder="1" applyAlignment="1" applyProtection="1">
      <alignment horizontal="left" vertical="center" shrinkToFit="1"/>
      <protection locked="0"/>
    </xf>
    <xf numFmtId="0" fontId="50" fillId="0" borderId="23" xfId="0" applyFont="1" applyBorder="1" applyAlignment="1" applyProtection="1">
      <alignment vertical="center"/>
    </xf>
    <xf numFmtId="0" fontId="50" fillId="0" borderId="24" xfId="0" applyFont="1" applyBorder="1" applyAlignment="1" applyProtection="1">
      <alignment vertical="center"/>
    </xf>
    <xf numFmtId="0" fontId="50" fillId="0" borderId="25" xfId="0" applyFont="1" applyBorder="1" applyAlignment="1" applyProtection="1">
      <alignment vertical="center"/>
    </xf>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7" fillId="2" borderId="14" xfId="0" applyFont="1" applyFill="1" applyBorder="1" applyProtection="1"/>
    <xf numFmtId="0" fontId="7" fillId="2" borderId="10" xfId="0" applyFont="1" applyFill="1" applyBorder="1" applyProtection="1"/>
    <xf numFmtId="0" fontId="7" fillId="2" borderId="13" xfId="0" applyFont="1" applyFill="1" applyBorder="1" applyProtection="1"/>
    <xf numFmtId="0" fontId="2" fillId="0" borderId="0" xfId="0" applyFont="1" applyBorder="1" applyAlignment="1" applyProtection="1">
      <alignment horizontal="center" wrapText="1"/>
    </xf>
    <xf numFmtId="0" fontId="49" fillId="0" borderId="0" xfId="0" applyFont="1" applyFill="1" applyBorder="1" applyAlignment="1" applyProtection="1">
      <alignment horizontal="left" vertical="center"/>
    </xf>
    <xf numFmtId="0" fontId="33" fillId="5" borderId="0" xfId="0" applyFont="1" applyFill="1" applyAlignment="1" applyProtection="1">
      <alignment horizontal="center" vertical="center"/>
    </xf>
    <xf numFmtId="0" fontId="2" fillId="0" borderId="0" xfId="0" applyFont="1" applyFill="1" applyBorder="1" applyAlignment="1" applyProtection="1">
      <alignment horizontal="center" vertical="center" wrapText="1"/>
    </xf>
    <xf numFmtId="0" fontId="5" fillId="6" borderId="14" xfId="0" applyFont="1" applyFill="1" applyBorder="1" applyAlignment="1" applyProtection="1">
      <alignment horizontal="left" vertical="center"/>
    </xf>
    <xf numFmtId="0" fontId="5" fillId="6" borderId="10" xfId="0" applyFont="1" applyFill="1" applyBorder="1" applyAlignment="1" applyProtection="1">
      <alignment horizontal="left" vertical="center"/>
    </xf>
    <xf numFmtId="0" fontId="5" fillId="6" borderId="13" xfId="0" applyFont="1" applyFill="1" applyBorder="1" applyAlignment="1" applyProtection="1">
      <alignment horizontal="left" vertical="center"/>
    </xf>
    <xf numFmtId="0" fontId="1" fillId="0" borderId="0" xfId="0" applyFont="1" applyFill="1" applyBorder="1" applyAlignment="1" applyProtection="1">
      <alignment horizontal="left" vertic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4" lockText="1" noThreeD="1"/>
</file>

<file path=xl/ctrlProps/ctrlProp10.xml><?xml version="1.0" encoding="utf-8"?>
<formControlPr xmlns="http://schemas.microsoft.com/office/spreadsheetml/2009/9/main" objectType="CheckBox" fmlaLink="$C$192" lockText="1" noThreeD="1"/>
</file>

<file path=xl/ctrlProps/ctrlProp11.xml><?xml version="1.0" encoding="utf-8"?>
<formControlPr xmlns="http://schemas.microsoft.com/office/spreadsheetml/2009/9/main" objectType="CheckBox" fmlaLink="$C$193" lockText="1" noThreeD="1"/>
</file>

<file path=xl/ctrlProps/ctrlProp12.xml><?xml version="1.0" encoding="utf-8"?>
<formControlPr xmlns="http://schemas.microsoft.com/office/spreadsheetml/2009/9/main" objectType="CheckBox" fmlaLink="$C$194" lockText="1" noThreeD="1"/>
</file>

<file path=xl/ctrlProps/ctrlProp13.xml><?xml version="1.0" encoding="utf-8"?>
<formControlPr xmlns="http://schemas.microsoft.com/office/spreadsheetml/2009/9/main" objectType="CheckBox" fmlaLink="$C$196" lockText="1" noThreeD="1"/>
</file>

<file path=xl/ctrlProps/ctrlProp14.xml><?xml version="1.0" encoding="utf-8"?>
<formControlPr xmlns="http://schemas.microsoft.com/office/spreadsheetml/2009/9/main" objectType="CheckBox" fmlaLink="$C$198" lockText="1" noThreeD="1"/>
</file>

<file path=xl/ctrlProps/ctrlProp15.xml><?xml version="1.0" encoding="utf-8"?>
<formControlPr xmlns="http://schemas.microsoft.com/office/spreadsheetml/2009/9/main" objectType="CheckBox" fmlaLink="$C$195" lockText="1" noThreeD="1"/>
</file>

<file path=xl/ctrlProps/ctrlProp16.xml><?xml version="1.0" encoding="utf-8"?>
<formControlPr xmlns="http://schemas.microsoft.com/office/spreadsheetml/2009/9/main" objectType="CheckBox" fmlaLink="$C$197" lockText="1" noThreeD="1"/>
</file>

<file path=xl/ctrlProps/ctrlProp17.xml><?xml version="1.0" encoding="utf-8"?>
<formControlPr xmlns="http://schemas.microsoft.com/office/spreadsheetml/2009/9/main" objectType="Drop" dropLines="5" dropStyle="combo" dx="25" fmlaLink="$C$234" fmlaRange="$D$234:$D$238" noThreeD="1" sel="1" val="0"/>
</file>

<file path=xl/ctrlProps/ctrlProp18.xml><?xml version="1.0" encoding="utf-8"?>
<formControlPr xmlns="http://schemas.microsoft.com/office/spreadsheetml/2009/9/main" objectType="Drop" dropLines="3" dropStyle="combo" dx="25" fmlaLink="$C$245" fmlaRange="$D$245:$D$247" noThreeD="1" sel="1" val="0"/>
</file>

<file path=xl/ctrlProps/ctrlProp19.xml><?xml version="1.0" encoding="utf-8"?>
<formControlPr xmlns="http://schemas.microsoft.com/office/spreadsheetml/2009/9/main" objectType="Drop" dropLines="5" dropStyle="combo" dx="25" fmlaLink="$C$240" fmlaRange="$D$240:$D$244" noThreeD="1" sel="1" val="0"/>
</file>

<file path=xl/ctrlProps/ctrlProp2.xml><?xml version="1.0" encoding="utf-8"?>
<formControlPr xmlns="http://schemas.microsoft.com/office/spreadsheetml/2009/9/main" objectType="CheckBox" fmlaLink="$D$167" lockText="1" noThreeD="1"/>
</file>

<file path=xl/ctrlProps/ctrlProp20.xml><?xml version="1.0" encoding="utf-8"?>
<formControlPr xmlns="http://schemas.microsoft.com/office/spreadsheetml/2009/9/main" objectType="CheckBox" fmlaLink="$D$170" lockText="1" noThreeD="1"/>
</file>

<file path=xl/ctrlProps/ctrlProp21.xml><?xml version="1.0" encoding="utf-8"?>
<formControlPr xmlns="http://schemas.microsoft.com/office/spreadsheetml/2009/9/main" objectType="CheckBox" fmlaLink="$D$166" lockText="1" noThreeD="1"/>
</file>

<file path=xl/ctrlProps/ctrlProp22.xml><?xml version="1.0" encoding="utf-8"?>
<formControlPr xmlns="http://schemas.microsoft.com/office/spreadsheetml/2009/9/main" objectType="Drop" dropLines="3" dropStyle="combo" dx="25" fmlaLink="$C$248" fmlaRange="$D$230:$D$232" noThreeD="1" sel="1" val="0"/>
</file>

<file path=xl/ctrlProps/ctrlProp23.xml><?xml version="1.0" encoding="utf-8"?>
<formControlPr xmlns="http://schemas.microsoft.com/office/spreadsheetml/2009/9/main" objectType="Drop" dropLines="3" dropStyle="combo" dx="25" fmlaLink="$C$230" fmlaRange="$D$230:$D$232" noThreeD="1" sel="1" val="0"/>
</file>

<file path=xl/ctrlProps/ctrlProp3.xml><?xml version="1.0" encoding="utf-8"?>
<formControlPr xmlns="http://schemas.microsoft.com/office/spreadsheetml/2009/9/main" objectType="Drop" dropLines="6" dropStyle="combo" dx="25" fmlaLink="$C$178" fmlaRange="$D$171:$D$176" noThreeD="1" sel="1" val="0"/>
</file>

<file path=xl/ctrlProps/ctrlProp4.xml><?xml version="1.0" encoding="utf-8"?>
<formControlPr xmlns="http://schemas.microsoft.com/office/spreadsheetml/2009/9/main" objectType="Drop" dropLines="4" dropStyle="combo" dx="25" fmlaLink="$C$187" fmlaRange="$D$183:$D$186" noThreeD="1" sel="1" val="0"/>
</file>

<file path=xl/ctrlProps/ctrlProp5.xml><?xml version="1.0" encoding="utf-8"?>
<formControlPr xmlns="http://schemas.microsoft.com/office/spreadsheetml/2009/9/main" objectType="Drop" dropStyle="combo" dx="25" fmlaLink="$C$201" fmlaRange="$D$201:$D$208" noThreeD="1" sel="1" val="0"/>
</file>

<file path=xl/ctrlProps/ctrlProp6.xml><?xml version="1.0" encoding="utf-8"?>
<formControlPr xmlns="http://schemas.microsoft.com/office/spreadsheetml/2009/9/main" objectType="CheckBox" fmlaLink="$C$188" noThreeD="1"/>
</file>

<file path=xl/ctrlProps/ctrlProp7.xml><?xml version="1.0" encoding="utf-8"?>
<formControlPr xmlns="http://schemas.microsoft.com/office/spreadsheetml/2009/9/main" objectType="CheckBox" fmlaLink="$C$189" noThreeD="1"/>
</file>

<file path=xl/ctrlProps/ctrlProp8.xml><?xml version="1.0" encoding="utf-8"?>
<formControlPr xmlns="http://schemas.microsoft.com/office/spreadsheetml/2009/9/main" objectType="Drop" dropLines="15" dropStyle="combo" dx="25" fmlaLink="$C$210" fmlaRange="$D$210:$D$224" noThreeD="1" sel="1" val="0"/>
</file>

<file path=xl/ctrlProps/ctrlProp9.xml><?xml version="1.0" encoding="utf-8"?>
<formControlPr xmlns="http://schemas.microsoft.com/office/spreadsheetml/2009/9/main" objectType="Drop" dropLines="3" dropStyle="combo" dx="25" fmlaLink="$C$226" fmlaRange="$D$226:$D$22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177800</xdr:rowOff>
    </xdr:to>
    <xdr:pic>
      <xdr:nvPicPr>
        <xdr:cNvPr id="1289" name="Picture 2" descr="irc_logo_words_international.jpg">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102235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31</xdr:row>
          <xdr:rowOff>76200</xdr:rowOff>
        </xdr:from>
        <xdr:to>
          <xdr:col>3</xdr:col>
          <xdr:colOff>355600</xdr:colOff>
          <xdr:row>33</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67</xdr:row>
          <xdr:rowOff>133350</xdr:rowOff>
        </xdr:from>
        <xdr:to>
          <xdr:col>4</xdr:col>
          <xdr:colOff>1327150</xdr:colOff>
          <xdr:row>69</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99</xdr:row>
          <xdr:rowOff>158750</xdr:rowOff>
        </xdr:from>
        <xdr:to>
          <xdr:col>4</xdr:col>
          <xdr:colOff>1250950</xdr:colOff>
          <xdr:row>101</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5</xdr:col>
          <xdr:colOff>0</xdr:colOff>
          <xdr:row>81</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117</xdr:row>
          <xdr:rowOff>69850</xdr:rowOff>
        </xdr:from>
        <xdr:to>
          <xdr:col>4</xdr:col>
          <xdr:colOff>1143000</xdr:colOff>
          <xdr:row>119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118</xdr:row>
          <xdr:rowOff>133350</xdr:rowOff>
        </xdr:from>
        <xdr:to>
          <xdr:col>4</xdr:col>
          <xdr:colOff>1143000</xdr:colOff>
          <xdr:row>120</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41</xdr:row>
          <xdr:rowOff>19050</xdr:rowOff>
        </xdr:from>
        <xdr:to>
          <xdr:col>4</xdr:col>
          <xdr:colOff>1327150</xdr:colOff>
          <xdr:row>41</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12700</xdr:rowOff>
        </xdr:from>
        <xdr:to>
          <xdr:col>4</xdr:col>
          <xdr:colOff>457200</xdr:colOff>
          <xdr:row>42</xdr:row>
          <xdr:rowOff>184150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25400</xdr:rowOff>
        </xdr:from>
        <xdr:to>
          <xdr:col>7</xdr:col>
          <xdr:colOff>412750</xdr:colOff>
          <xdr:row>31</xdr:row>
          <xdr:rowOff>50800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12700</xdr:rowOff>
        </xdr:from>
        <xdr:to>
          <xdr:col>7</xdr:col>
          <xdr:colOff>412750</xdr:colOff>
          <xdr:row>32</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12700</xdr:rowOff>
        </xdr:from>
        <xdr:to>
          <xdr:col>7</xdr:col>
          <xdr:colOff>412750</xdr:colOff>
          <xdr:row>33</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34</xdr:row>
          <xdr:rowOff>0</xdr:rowOff>
        </xdr:from>
        <xdr:to>
          <xdr:col>7</xdr:col>
          <xdr:colOff>419100</xdr:colOff>
          <xdr:row>35</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35</xdr:row>
          <xdr:rowOff>152400</xdr:rowOff>
        </xdr:from>
        <xdr:to>
          <xdr:col>7</xdr:col>
          <xdr:colOff>431800</xdr:colOff>
          <xdr:row>37</xdr:row>
          <xdr:rowOff>50800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6350</xdr:rowOff>
        </xdr:from>
        <xdr:to>
          <xdr:col>7</xdr:col>
          <xdr:colOff>412750</xdr:colOff>
          <xdr:row>34</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35</xdr:row>
          <xdr:rowOff>0</xdr:rowOff>
        </xdr:from>
        <xdr:to>
          <xdr:col>7</xdr:col>
          <xdr:colOff>571500</xdr:colOff>
          <xdr:row>36</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139700</xdr:rowOff>
        </xdr:from>
        <xdr:to>
          <xdr:col>5</xdr:col>
          <xdr:colOff>0</xdr:colOff>
          <xdr:row>80</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55</xdr:row>
          <xdr:rowOff>139700</xdr:rowOff>
        </xdr:from>
        <xdr:to>
          <xdr:col>4</xdr:col>
          <xdr:colOff>393700</xdr:colOff>
          <xdr:row>57</xdr:row>
          <xdr:rowOff>12700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49</xdr:row>
          <xdr:rowOff>139700</xdr:rowOff>
        </xdr:from>
        <xdr:to>
          <xdr:col>5</xdr:col>
          <xdr:colOff>50800</xdr:colOff>
          <xdr:row>51</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11</xdr:row>
          <xdr:rowOff>133350</xdr:rowOff>
        </xdr:from>
        <xdr:to>
          <xdr:col>9</xdr:col>
          <xdr:colOff>590550</xdr:colOff>
          <xdr:row>13</xdr:row>
          <xdr:rowOff>76200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88900</xdr:rowOff>
        </xdr:from>
        <xdr:to>
          <xdr:col>9</xdr:col>
          <xdr:colOff>495300</xdr:colOff>
          <xdr:row>23</xdr:row>
          <xdr:rowOff>31750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596900</xdr:colOff>
          <xdr:row>13</xdr:row>
          <xdr:rowOff>44450</xdr:rowOff>
        </xdr:from>
        <xdr:to>
          <xdr:col>9</xdr:col>
          <xdr:colOff>1231900</xdr:colOff>
          <xdr:row>14</xdr:row>
          <xdr:rowOff>31750</xdr:rowOff>
        </xdr:to>
        <xdr:sp macro="" textlink="">
          <xdr:nvSpPr>
            <xdr:cNvPr id="1276" name="Drop Dow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70</xdr:row>
          <xdr:rowOff>146050</xdr:rowOff>
        </xdr:from>
        <xdr:to>
          <xdr:col>4</xdr:col>
          <xdr:colOff>1270000</xdr:colOff>
          <xdr:row>72</xdr:row>
          <xdr:rowOff>38100</xdr:rowOff>
        </xdr:to>
        <xdr:sp macro="" textlink="">
          <xdr:nvSpPr>
            <xdr:cNvPr id="1280" name="Drop Dow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S250"/>
  <sheetViews>
    <sheetView showGridLines="0" tabSelected="1" zoomScaleNormal="100" workbookViewId="0">
      <selection activeCell="D11" sqref="D11:F11"/>
    </sheetView>
  </sheetViews>
  <sheetFormatPr defaultRowHeight="13" x14ac:dyDescent="0.3"/>
  <cols>
    <col min="1" max="1" width="3.81640625" style="4" customWidth="1"/>
    <col min="2" max="2" width="8.81640625" style="3" customWidth="1"/>
    <col min="3" max="3" width="19.08984375" style="4" customWidth="1"/>
    <col min="4" max="4" width="12.1796875" style="4" customWidth="1"/>
    <col min="5" max="5" width="19.1796875" style="4" customWidth="1"/>
    <col min="6" max="6" width="10.453125" style="4" customWidth="1"/>
    <col min="7" max="7" width="11" style="4" customWidth="1"/>
    <col min="8" max="8" width="10.1796875" style="4" customWidth="1"/>
    <col min="9" max="9" width="18.26953125" style="4" customWidth="1"/>
    <col min="10" max="10" width="18" style="4" customWidth="1"/>
    <col min="11" max="13" width="9.1796875" style="4" customWidth="1"/>
    <col min="14" max="14" width="9.81640625" style="4" customWidth="1"/>
    <col min="15" max="16" width="9.1796875" style="30" customWidth="1"/>
    <col min="17" max="17" width="9.1796875" style="2" customWidth="1"/>
  </cols>
  <sheetData>
    <row r="1" spans="1:15" ht="18" customHeight="1" x14ac:dyDescent="0.4">
      <c r="A1" s="430">
        <v>2022</v>
      </c>
      <c r="B1" s="430"/>
      <c r="C1" s="373" t="s">
        <v>296</v>
      </c>
      <c r="D1" s="374"/>
      <c r="E1" s="374"/>
      <c r="F1" s="374"/>
      <c r="G1" s="374"/>
      <c r="H1" s="371" t="s">
        <v>224</v>
      </c>
      <c r="I1" s="150"/>
      <c r="J1" s="177" t="s">
        <v>340</v>
      </c>
      <c r="K1" s="172"/>
      <c r="L1" s="172"/>
      <c r="M1" s="172"/>
      <c r="N1" s="172"/>
      <c r="O1" s="93"/>
    </row>
    <row r="2" spans="1:15" ht="60.5" x14ac:dyDescent="0.25">
      <c r="A2" s="430"/>
      <c r="B2" s="430"/>
      <c r="C2" s="375"/>
      <c r="D2" s="375"/>
      <c r="E2" s="375"/>
      <c r="F2" s="375"/>
      <c r="G2" s="375"/>
      <c r="H2" s="372"/>
      <c r="I2" s="150"/>
    </row>
    <row r="3" spans="1:15" ht="15" customHeight="1" x14ac:dyDescent="0.25">
      <c r="A3" s="232"/>
      <c r="B3" s="88"/>
      <c r="C3" s="88"/>
      <c r="D3" s="147"/>
      <c r="E3" s="147"/>
      <c r="F3" s="147"/>
      <c r="G3" s="147"/>
      <c r="H3" s="372"/>
      <c r="I3" s="150"/>
    </row>
    <row r="4" spans="1:15" ht="15" customHeight="1" x14ac:dyDescent="0.25">
      <c r="A4" s="232"/>
      <c r="B4" s="90"/>
      <c r="C4" s="90"/>
      <c r="D4" s="90"/>
      <c r="E4" s="90"/>
      <c r="F4" s="90"/>
      <c r="G4" s="90"/>
      <c r="H4" s="90"/>
      <c r="I4" s="150"/>
      <c r="J4" s="381"/>
      <c r="K4" s="381"/>
      <c r="L4" s="381"/>
      <c r="M4" s="381"/>
      <c r="N4" s="381"/>
    </row>
    <row r="5" spans="1:15" ht="15" customHeight="1" x14ac:dyDescent="0.3">
      <c r="A5" s="232"/>
      <c r="C5" s="92"/>
      <c r="D5" s="431" t="s">
        <v>298</v>
      </c>
      <c r="E5" s="431"/>
      <c r="F5" s="431"/>
      <c r="G5" s="431"/>
      <c r="H5" s="431"/>
      <c r="I5" s="163"/>
      <c r="J5" s="163"/>
      <c r="K5" s="161"/>
      <c r="L5" s="161"/>
    </row>
    <row r="6" spans="1:15" ht="15" customHeight="1" x14ac:dyDescent="0.25">
      <c r="A6" s="232"/>
      <c r="B6" s="90"/>
      <c r="C6" s="90"/>
      <c r="D6" s="431"/>
      <c r="E6" s="431"/>
      <c r="F6" s="431"/>
      <c r="G6" s="431"/>
      <c r="H6" s="431"/>
      <c r="N6" s="17"/>
    </row>
    <row r="7" spans="1:15" ht="15" customHeight="1" x14ac:dyDescent="0.3">
      <c r="A7" s="232"/>
      <c r="D7" s="165"/>
      <c r="E7" s="165"/>
      <c r="F7" s="85"/>
      <c r="G7" s="154"/>
      <c r="H7" s="162"/>
      <c r="I7" s="94"/>
      <c r="J7" s="384"/>
      <c r="K7" s="381"/>
      <c r="L7" s="381"/>
      <c r="M7" s="381"/>
      <c r="N7" s="381"/>
    </row>
    <row r="8" spans="1:15" ht="18" customHeight="1" thickBot="1" x14ac:dyDescent="0.3">
      <c r="A8" s="233"/>
      <c r="B8" s="86"/>
      <c r="C8" s="86"/>
      <c r="I8" s="310" t="s">
        <v>339</v>
      </c>
      <c r="J8" s="310"/>
      <c r="K8" s="221"/>
      <c r="L8" s="221"/>
      <c r="M8" s="221"/>
      <c r="N8" s="221"/>
    </row>
    <row r="9" spans="1:15" ht="17.25" customHeight="1" thickTop="1" thickBot="1" x14ac:dyDescent="0.3">
      <c r="A9" s="234"/>
      <c r="B9" s="59"/>
      <c r="C9" s="432" t="s">
        <v>127</v>
      </c>
      <c r="D9" s="433"/>
      <c r="E9" s="433"/>
      <c r="F9" s="433"/>
      <c r="G9" s="433"/>
      <c r="H9" s="434"/>
      <c r="I9" s="262" t="s">
        <v>299</v>
      </c>
      <c r="J9" s="263">
        <f>D154</f>
        <v>0</v>
      </c>
      <c r="K9" s="221"/>
      <c r="L9" s="221"/>
      <c r="M9" s="221"/>
      <c r="N9" s="221"/>
    </row>
    <row r="10" spans="1:15" ht="12.75" customHeight="1" thickTop="1" thickBot="1" x14ac:dyDescent="0.35">
      <c r="A10" s="234"/>
      <c r="B10" s="59"/>
      <c r="E10" s="17"/>
      <c r="F10" s="17"/>
      <c r="I10" s="153"/>
      <c r="J10" s="132"/>
      <c r="K10" s="132"/>
      <c r="L10" s="132"/>
      <c r="M10" s="132"/>
      <c r="N10" s="132"/>
    </row>
    <row r="11" spans="1:15" ht="15" customHeight="1" x14ac:dyDescent="0.25">
      <c r="A11" s="234"/>
      <c r="B11" s="59"/>
      <c r="C11" s="131" t="s">
        <v>142</v>
      </c>
      <c r="D11" s="311"/>
      <c r="E11" s="312"/>
      <c r="F11" s="312"/>
      <c r="H11" s="385" t="s">
        <v>300</v>
      </c>
      <c r="I11" s="386"/>
      <c r="J11" s="387"/>
      <c r="K11" s="222"/>
      <c r="L11" s="222"/>
      <c r="M11" s="222"/>
      <c r="N11" s="222"/>
    </row>
    <row r="12" spans="1:15" ht="15" customHeight="1" thickBot="1" x14ac:dyDescent="0.3">
      <c r="A12" s="234"/>
      <c r="B12" s="85"/>
      <c r="C12" s="131" t="s">
        <v>3</v>
      </c>
      <c r="D12" s="311"/>
      <c r="E12" s="312"/>
      <c r="F12" s="312"/>
      <c r="H12" s="388"/>
      <c r="I12" s="389"/>
      <c r="J12" s="390"/>
      <c r="K12" s="222"/>
      <c r="L12" s="222"/>
      <c r="M12" s="222"/>
      <c r="N12" s="222"/>
    </row>
    <row r="13" spans="1:15" ht="15" customHeight="1" x14ac:dyDescent="0.3">
      <c r="A13" s="234"/>
      <c r="B13" s="85"/>
      <c r="C13" s="131" t="s">
        <v>4</v>
      </c>
      <c r="D13" s="130"/>
      <c r="E13" s="140">
        <v>2022</v>
      </c>
      <c r="F13" s="139"/>
      <c r="G13" s="238"/>
      <c r="H13" s="391" t="s">
        <v>290</v>
      </c>
      <c r="I13" s="392"/>
      <c r="J13" s="393"/>
      <c r="K13" s="221"/>
      <c r="L13" s="221"/>
      <c r="M13" s="221"/>
      <c r="N13" s="221"/>
    </row>
    <row r="14" spans="1:15" ht="15" customHeight="1" x14ac:dyDescent="0.25">
      <c r="A14" s="234"/>
      <c r="B14" s="85"/>
      <c r="C14" s="154" t="s">
        <v>54</v>
      </c>
      <c r="D14" s="335"/>
      <c r="E14" s="396"/>
      <c r="F14" s="397"/>
      <c r="G14" s="114"/>
      <c r="H14" s="251" t="s">
        <v>291</v>
      </c>
      <c r="I14" s="17"/>
      <c r="J14" s="252"/>
      <c r="K14" s="220"/>
      <c r="L14" s="220"/>
      <c r="M14" s="220"/>
      <c r="N14" s="220"/>
    </row>
    <row r="15" spans="1:15" ht="15" customHeight="1" x14ac:dyDescent="0.25">
      <c r="A15" s="234"/>
      <c r="B15" s="85"/>
      <c r="C15" s="151" t="s">
        <v>303</v>
      </c>
      <c r="D15" s="335"/>
      <c r="E15" s="336"/>
      <c r="F15" s="337"/>
      <c r="H15" s="253"/>
      <c r="I15" s="17"/>
      <c r="J15" s="252"/>
      <c r="K15" s="240"/>
      <c r="L15" s="240"/>
      <c r="M15" s="240"/>
      <c r="N15" s="219"/>
    </row>
    <row r="16" spans="1:15" ht="14.5" customHeight="1" x14ac:dyDescent="0.25">
      <c r="A16" s="234"/>
      <c r="B16" s="85"/>
      <c r="C16" s="151" t="s">
        <v>302</v>
      </c>
      <c r="D16" s="335"/>
      <c r="E16" s="336"/>
      <c r="F16" s="337"/>
      <c r="G16" s="241"/>
      <c r="H16" s="321" t="s">
        <v>304</v>
      </c>
      <c r="I16" s="322"/>
      <c r="J16" s="277"/>
      <c r="K16" s="240"/>
      <c r="L16" s="240"/>
      <c r="M16" s="240"/>
      <c r="N16" s="219"/>
    </row>
    <row r="17" spans="1:17" ht="15" customHeight="1" x14ac:dyDescent="0.25">
      <c r="A17" s="234"/>
      <c r="B17" s="85"/>
      <c r="C17" s="151"/>
      <c r="D17" s="335"/>
      <c r="E17" s="336"/>
      <c r="F17" s="337"/>
      <c r="G17" s="112"/>
      <c r="H17" s="394" t="s">
        <v>292</v>
      </c>
      <c r="I17" s="395"/>
      <c r="J17" s="254"/>
      <c r="K17" s="240"/>
      <c r="L17" s="240"/>
      <c r="M17" s="240"/>
      <c r="N17" s="219"/>
    </row>
    <row r="18" spans="1:17" ht="15" customHeight="1" x14ac:dyDescent="0.25">
      <c r="A18" s="234"/>
      <c r="B18" s="85"/>
      <c r="C18" s="151"/>
      <c r="D18" s="335"/>
      <c r="E18" s="336"/>
      <c r="F18" s="337"/>
      <c r="H18" s="326"/>
      <c r="I18" s="327"/>
      <c r="J18" s="252"/>
      <c r="K18" s="240"/>
      <c r="L18" s="240"/>
      <c r="M18" s="240"/>
      <c r="N18" s="219"/>
    </row>
    <row r="19" spans="1:17" ht="15" customHeight="1" x14ac:dyDescent="0.25">
      <c r="A19" s="234"/>
      <c r="B19" s="85"/>
      <c r="C19" s="151" t="s">
        <v>287</v>
      </c>
      <c r="D19" s="335"/>
      <c r="E19" s="336"/>
      <c r="F19" s="337"/>
      <c r="H19" s="382" t="s">
        <v>293</v>
      </c>
      <c r="I19" s="383"/>
      <c r="J19" s="252"/>
      <c r="K19" s="240"/>
      <c r="L19" s="240"/>
      <c r="M19" s="240"/>
      <c r="N19" s="219"/>
    </row>
    <row r="20" spans="1:17" ht="15" customHeight="1" x14ac:dyDescent="0.25">
      <c r="A20" s="234"/>
      <c r="B20" s="85"/>
      <c r="C20" s="151" t="s">
        <v>286</v>
      </c>
      <c r="D20" s="335"/>
      <c r="E20" s="336"/>
      <c r="F20" s="337"/>
      <c r="G20" s="112"/>
      <c r="H20" s="326"/>
      <c r="I20" s="327"/>
      <c r="J20" s="252"/>
      <c r="K20" s="240"/>
      <c r="L20" s="240"/>
      <c r="M20" s="240"/>
      <c r="N20" s="219"/>
    </row>
    <row r="21" spans="1:17" ht="15" customHeight="1" x14ac:dyDescent="0.25">
      <c r="A21" s="234"/>
      <c r="B21" s="85"/>
      <c r="C21" s="250" t="s">
        <v>177</v>
      </c>
      <c r="D21" s="380"/>
      <c r="E21" s="336"/>
      <c r="F21" s="337"/>
      <c r="H21" s="328" t="s">
        <v>284</v>
      </c>
      <c r="I21" s="329"/>
      <c r="J21" s="330"/>
    </row>
    <row r="22" spans="1:17" ht="15" customHeight="1" x14ac:dyDescent="0.25">
      <c r="A22" s="234"/>
      <c r="B22" s="85"/>
      <c r="C22" s="108" t="s">
        <v>55</v>
      </c>
      <c r="D22" s="335"/>
      <c r="E22" s="336"/>
      <c r="F22" s="337"/>
      <c r="H22" s="328"/>
      <c r="I22" s="329"/>
      <c r="J22" s="330"/>
    </row>
    <row r="23" spans="1:17" ht="15" customHeight="1" thickBot="1" x14ac:dyDescent="0.3">
      <c r="A23" s="234"/>
      <c r="B23" s="85"/>
      <c r="C23" s="152" t="s">
        <v>145</v>
      </c>
      <c r="D23" s="335"/>
      <c r="E23" s="336"/>
      <c r="F23" s="337"/>
      <c r="H23" s="331"/>
      <c r="I23" s="332"/>
      <c r="J23" s="333"/>
    </row>
    <row r="24" spans="1:17" ht="15" customHeight="1" x14ac:dyDescent="0.25">
      <c r="A24" s="234"/>
      <c r="B24" s="132"/>
      <c r="C24" s="319" t="s">
        <v>186</v>
      </c>
      <c r="D24" s="320"/>
      <c r="E24" s="320"/>
      <c r="F24" s="320"/>
      <c r="G24" s="320"/>
      <c r="H24" s="320"/>
    </row>
    <row r="25" spans="1:17" ht="15" customHeight="1" x14ac:dyDescent="0.25">
      <c r="A25" s="234"/>
      <c r="B25" s="132"/>
      <c r="C25" s="320"/>
      <c r="D25" s="320"/>
      <c r="E25" s="320"/>
      <c r="F25" s="320"/>
      <c r="G25" s="320"/>
      <c r="H25" s="320"/>
    </row>
    <row r="26" spans="1:17" ht="15" customHeight="1" x14ac:dyDescent="0.25">
      <c r="A26" s="234"/>
      <c r="B26" s="161"/>
      <c r="C26" s="338" t="s">
        <v>187</v>
      </c>
      <c r="D26" s="338"/>
      <c r="E26" s="338"/>
      <c r="F26" s="338"/>
      <c r="G26" s="338"/>
      <c r="H26" s="338"/>
    </row>
    <row r="27" spans="1:17" x14ac:dyDescent="0.3">
      <c r="A27" s="234"/>
      <c r="B27" s="39"/>
      <c r="C27" s="33"/>
      <c r="D27" s="33"/>
      <c r="E27" s="33"/>
      <c r="F27" s="33"/>
    </row>
    <row r="28" spans="1:17" s="25" customFormat="1" ht="13.5" customHeight="1" x14ac:dyDescent="0.25">
      <c r="A28" s="235"/>
      <c r="B28" s="23"/>
      <c r="C28" s="1"/>
      <c r="D28" s="33"/>
      <c r="E28" s="33"/>
      <c r="F28" s="33"/>
      <c r="O28" s="60"/>
      <c r="P28" s="60"/>
      <c r="Q28" s="61"/>
    </row>
    <row r="29" spans="1:17" ht="32" customHeight="1" x14ac:dyDescent="0.25">
      <c r="A29" s="226"/>
      <c r="B29" s="398" t="s">
        <v>328</v>
      </c>
      <c r="C29" s="399"/>
      <c r="D29" s="399"/>
      <c r="E29" s="400"/>
      <c r="F29" s="158"/>
      <c r="G29" s="376" t="s">
        <v>217</v>
      </c>
      <c r="H29" s="376"/>
      <c r="I29" s="376"/>
      <c r="J29" s="376"/>
      <c r="K29" s="376"/>
      <c r="L29" s="376"/>
    </row>
    <row r="30" spans="1:17" ht="47" customHeight="1" thickBot="1" x14ac:dyDescent="0.3">
      <c r="A30" s="226"/>
      <c r="B30" s="401" t="s">
        <v>183</v>
      </c>
      <c r="C30" s="402"/>
      <c r="D30" s="166" t="s">
        <v>206</v>
      </c>
      <c r="E30" s="169" t="s">
        <v>216</v>
      </c>
      <c r="G30" s="377" t="s">
        <v>269</v>
      </c>
      <c r="H30" s="378"/>
      <c r="I30" s="378"/>
      <c r="J30" s="378"/>
      <c r="K30" s="378"/>
      <c r="L30" s="379"/>
      <c r="M30" s="173"/>
      <c r="N30" s="173"/>
    </row>
    <row r="31" spans="1:17" ht="15.5" x14ac:dyDescent="0.35">
      <c r="A31" s="226"/>
      <c r="B31" s="231" t="s">
        <v>276</v>
      </c>
      <c r="C31" s="231"/>
      <c r="D31" s="224"/>
      <c r="E31" s="225"/>
      <c r="F31" s="260"/>
      <c r="G31" s="258"/>
      <c r="H31" s="205"/>
      <c r="I31" s="313"/>
      <c r="J31" s="314"/>
      <c r="K31" s="314"/>
      <c r="L31" s="315"/>
      <c r="M31" s="173"/>
      <c r="N31" s="173"/>
    </row>
    <row r="32" spans="1:17" ht="12.75" customHeight="1" thickBot="1" x14ac:dyDescent="0.35">
      <c r="A32" s="226"/>
      <c r="B32" s="34"/>
      <c r="C32" s="8" t="s">
        <v>48</v>
      </c>
      <c r="D32" s="126"/>
      <c r="E32" s="257"/>
      <c r="F32" s="261"/>
      <c r="G32" s="259"/>
      <c r="H32" s="206"/>
      <c r="I32" s="345" t="str">
        <f>IF(A195&gt;0,"Supply drawings &amp; details of materials with application","")</f>
        <v/>
      </c>
      <c r="J32" s="346"/>
      <c r="K32" s="346"/>
      <c r="L32" s="347"/>
      <c r="M32" s="173"/>
      <c r="N32" s="173"/>
    </row>
    <row r="33" spans="1:14" ht="12.75" customHeight="1" x14ac:dyDescent="0.3">
      <c r="A33" s="226"/>
      <c r="B33" s="26"/>
      <c r="C33" s="223" t="s">
        <v>188</v>
      </c>
      <c r="D33" s="356"/>
      <c r="E33" s="356"/>
      <c r="F33" s="356"/>
      <c r="G33" s="207"/>
      <c r="H33" s="208"/>
      <c r="I33" s="345"/>
      <c r="J33" s="346"/>
      <c r="K33" s="346"/>
      <c r="L33" s="347"/>
    </row>
    <row r="34" spans="1:14" ht="12.75" customHeight="1" x14ac:dyDescent="0.3">
      <c r="A34" s="226"/>
      <c r="B34" s="26"/>
      <c r="C34" s="8" t="s">
        <v>5</v>
      </c>
      <c r="D34" s="126"/>
      <c r="E34" s="133"/>
      <c r="G34" s="207"/>
      <c r="H34" s="208"/>
      <c r="I34" s="316"/>
      <c r="J34" s="317"/>
      <c r="K34" s="317"/>
      <c r="L34" s="318"/>
    </row>
    <row r="35" spans="1:14" ht="12.75" customHeight="1" x14ac:dyDescent="0.3">
      <c r="A35" s="226"/>
      <c r="B35" s="26"/>
      <c r="C35" s="8" t="s">
        <v>8</v>
      </c>
      <c r="D35" s="123"/>
      <c r="E35" s="133"/>
      <c r="G35" s="207"/>
      <c r="H35" s="208"/>
      <c r="I35" s="339" t="str">
        <f>IF(A197&gt;0,"Declare weight differences and changes to configuration","")</f>
        <v/>
      </c>
      <c r="J35" s="340"/>
      <c r="K35" s="340"/>
      <c r="L35" s="341"/>
    </row>
    <row r="36" spans="1:14" x14ac:dyDescent="0.3">
      <c r="A36" s="226"/>
      <c r="B36" s="26"/>
      <c r="C36" s="8" t="s">
        <v>9</v>
      </c>
      <c r="D36" s="123"/>
      <c r="E36" s="133"/>
      <c r="G36" s="207"/>
      <c r="H36" s="208"/>
      <c r="I36" s="316"/>
      <c r="J36" s="317"/>
      <c r="K36" s="317"/>
      <c r="L36" s="318"/>
    </row>
    <row r="37" spans="1:14" ht="13" customHeight="1" x14ac:dyDescent="0.3">
      <c r="A37" s="226"/>
      <c r="B37" s="26"/>
      <c r="C37" s="8" t="s">
        <v>6</v>
      </c>
      <c r="D37" s="123"/>
      <c r="E37" s="133"/>
      <c r="G37" s="209"/>
      <c r="H37" s="210"/>
      <c r="I37" s="425" t="str">
        <f>IF(B198&gt;0,"Supply full details, photos &amp; details of materials with application","")</f>
        <v/>
      </c>
      <c r="J37" s="426"/>
      <c r="K37" s="426"/>
      <c r="L37" s="427"/>
    </row>
    <row r="38" spans="1:14" ht="12.75" customHeight="1" x14ac:dyDescent="0.3">
      <c r="A38" s="226"/>
      <c r="B38" s="26"/>
      <c r="C38" s="8" t="s">
        <v>7</v>
      </c>
      <c r="D38" s="123"/>
      <c r="E38" s="133"/>
    </row>
    <row r="39" spans="1:14" ht="12.75" customHeight="1" x14ac:dyDescent="0.3">
      <c r="A39" s="226"/>
      <c r="B39" s="26"/>
      <c r="C39" s="8" t="s">
        <v>47</v>
      </c>
      <c r="D39" s="124"/>
      <c r="E39" s="133"/>
      <c r="F39" s="170" t="s">
        <v>152</v>
      </c>
      <c r="G39" s="334" t="s">
        <v>294</v>
      </c>
      <c r="H39" s="334"/>
      <c r="I39" s="334"/>
      <c r="J39" s="334"/>
      <c r="K39" s="334"/>
      <c r="L39" s="334"/>
      <c r="M39" s="334"/>
      <c r="N39" s="239"/>
    </row>
    <row r="40" spans="1:14" ht="12.75" customHeight="1" x14ac:dyDescent="0.25">
      <c r="A40" s="226"/>
      <c r="B40" s="33"/>
      <c r="C40" s="9" t="s">
        <v>27</v>
      </c>
      <c r="D40" s="124"/>
      <c r="E40" s="133"/>
      <c r="F40" s="170" t="s">
        <v>152</v>
      </c>
      <c r="G40" s="334" t="s">
        <v>295</v>
      </c>
      <c r="H40" s="334"/>
      <c r="I40" s="334"/>
      <c r="J40" s="334"/>
      <c r="K40" s="334"/>
      <c r="L40" s="334"/>
      <c r="M40" s="334"/>
      <c r="N40" s="239"/>
    </row>
    <row r="41" spans="1:14" ht="13.5" customHeight="1" x14ac:dyDescent="0.3">
      <c r="A41" s="226"/>
      <c r="C41" s="32" t="s">
        <v>176</v>
      </c>
      <c r="D41" s="125"/>
      <c r="E41" s="133"/>
      <c r="F41" s="170" t="s">
        <v>152</v>
      </c>
    </row>
    <row r="42" spans="1:14" ht="16.5" customHeight="1" x14ac:dyDescent="0.3">
      <c r="A42" s="226"/>
      <c r="C42" s="31" t="s">
        <v>204</v>
      </c>
      <c r="D42" s="423"/>
      <c r="E42" s="424"/>
      <c r="F42" s="170"/>
      <c r="G42" s="342" t="s">
        <v>331</v>
      </c>
      <c r="H42" s="343"/>
      <c r="I42" s="343"/>
      <c r="J42" s="343"/>
      <c r="K42" s="343"/>
      <c r="L42" s="343"/>
      <c r="M42" s="343"/>
      <c r="N42" s="344"/>
    </row>
    <row r="43" spans="1:14" ht="15" customHeight="1" x14ac:dyDescent="0.25">
      <c r="A43" s="226"/>
      <c r="B43" s="149"/>
      <c r="C43" s="255" t="s">
        <v>205</v>
      </c>
      <c r="D43" s="168"/>
      <c r="E43" s="164"/>
      <c r="F43" s="170"/>
      <c r="G43" s="420"/>
      <c r="H43" s="421"/>
      <c r="I43" s="421"/>
      <c r="J43" s="421"/>
      <c r="K43" s="421"/>
      <c r="L43" s="421"/>
      <c r="M43" s="421"/>
      <c r="N43" s="422"/>
    </row>
    <row r="44" spans="1:14" ht="12.75" customHeight="1" x14ac:dyDescent="0.25">
      <c r="A44" s="226"/>
      <c r="B44" s="31" t="s">
        <v>164</v>
      </c>
      <c r="C44" s="9" t="s">
        <v>151</v>
      </c>
      <c r="D44" s="124"/>
      <c r="E44" s="133"/>
      <c r="F44" s="170" t="s">
        <v>152</v>
      </c>
      <c r="G44" s="406"/>
      <c r="H44" s="407"/>
      <c r="I44" s="407"/>
      <c r="J44" s="407"/>
      <c r="K44" s="407"/>
      <c r="L44" s="407"/>
      <c r="M44" s="407"/>
      <c r="N44" s="408"/>
    </row>
    <row r="45" spans="1:14" ht="12.75" customHeight="1" x14ac:dyDescent="0.3">
      <c r="A45" s="226"/>
      <c r="B45" s="26"/>
      <c r="C45" s="96" t="s">
        <v>184</v>
      </c>
      <c r="D45" s="123"/>
      <c r="E45" s="133"/>
      <c r="G45" s="406"/>
      <c r="H45" s="407"/>
      <c r="I45" s="407"/>
      <c r="J45" s="407"/>
      <c r="K45" s="407"/>
      <c r="L45" s="407"/>
      <c r="M45" s="407"/>
      <c r="N45" s="408"/>
    </row>
    <row r="46" spans="1:14" ht="12.75" customHeight="1" x14ac:dyDescent="0.3">
      <c r="A46" s="226"/>
      <c r="B46" s="26"/>
      <c r="C46" s="96" t="s">
        <v>185</v>
      </c>
      <c r="D46" s="123"/>
      <c r="E46" s="133"/>
      <c r="G46" s="406"/>
      <c r="H46" s="407"/>
      <c r="I46" s="407"/>
      <c r="J46" s="407"/>
      <c r="K46" s="407"/>
      <c r="L46" s="407"/>
      <c r="M46" s="407"/>
      <c r="N46" s="408"/>
    </row>
    <row r="47" spans="1:14" ht="12.75" customHeight="1" x14ac:dyDescent="0.3">
      <c r="A47" s="226"/>
      <c r="B47" s="26"/>
      <c r="C47" s="146"/>
      <c r="D47" s="159"/>
      <c r="E47" s="160"/>
      <c r="G47" s="406"/>
      <c r="H47" s="407"/>
      <c r="I47" s="407"/>
      <c r="J47" s="407"/>
      <c r="K47" s="407"/>
      <c r="L47" s="407"/>
      <c r="M47" s="407"/>
      <c r="N47" s="408"/>
    </row>
    <row r="48" spans="1:14" ht="12.5" x14ac:dyDescent="0.25">
      <c r="A48" s="226"/>
      <c r="B48" s="428" t="s">
        <v>106</v>
      </c>
      <c r="C48" s="138" t="s">
        <v>99</v>
      </c>
      <c r="D48" s="126"/>
      <c r="E48" s="133"/>
      <c r="G48" s="417"/>
      <c r="H48" s="418"/>
      <c r="I48" s="418"/>
      <c r="J48" s="418"/>
      <c r="K48" s="418"/>
      <c r="L48" s="418"/>
      <c r="M48" s="418"/>
      <c r="N48" s="419"/>
    </row>
    <row r="49" spans="1:14" ht="12.5" x14ac:dyDescent="0.25">
      <c r="A49" s="226"/>
      <c r="B49" s="428"/>
      <c r="C49" s="138" t="s">
        <v>100</v>
      </c>
      <c r="D49" s="126"/>
      <c r="E49" s="133"/>
      <c r="G49" s="323"/>
      <c r="H49" s="324"/>
      <c r="I49" s="324"/>
      <c r="J49" s="324"/>
      <c r="K49" s="324"/>
      <c r="L49" s="324"/>
      <c r="M49" s="324"/>
      <c r="N49" s="325"/>
    </row>
    <row r="50" spans="1:14" x14ac:dyDescent="0.3">
      <c r="A50" s="226"/>
      <c r="B50" s="176"/>
      <c r="C50" s="12"/>
      <c r="D50" s="192"/>
      <c r="E50" s="196"/>
      <c r="G50" s="323"/>
      <c r="H50" s="324"/>
      <c r="I50" s="324"/>
      <c r="J50" s="324"/>
      <c r="K50" s="324"/>
      <c r="L50" s="324"/>
      <c r="M50" s="324"/>
      <c r="N50" s="325"/>
    </row>
    <row r="51" spans="1:14" ht="13" customHeight="1" x14ac:dyDescent="0.25">
      <c r="A51" s="226"/>
      <c r="B51" s="404" t="s">
        <v>248</v>
      </c>
      <c r="C51" s="404"/>
      <c r="D51" s="200"/>
      <c r="E51" s="201"/>
      <c r="G51" s="323"/>
      <c r="H51" s="324"/>
      <c r="I51" s="324"/>
      <c r="J51" s="324"/>
      <c r="K51" s="324"/>
      <c r="L51" s="324"/>
      <c r="M51" s="324"/>
      <c r="N51" s="325"/>
    </row>
    <row r="52" spans="1:14" ht="13" customHeight="1" x14ac:dyDescent="0.25">
      <c r="A52" s="226"/>
      <c r="B52" s="411" t="s">
        <v>330</v>
      </c>
      <c r="C52" s="404"/>
      <c r="D52" s="125"/>
      <c r="E52" s="134"/>
      <c r="G52" s="323"/>
      <c r="H52" s="324"/>
      <c r="I52" s="324"/>
      <c r="J52" s="324"/>
      <c r="K52" s="324"/>
      <c r="L52" s="324"/>
      <c r="M52" s="324"/>
      <c r="N52" s="325"/>
    </row>
    <row r="53" spans="1:14" ht="13" customHeight="1" x14ac:dyDescent="0.25">
      <c r="A53" s="226"/>
      <c r="B53" s="404" t="s">
        <v>310</v>
      </c>
      <c r="C53" s="405"/>
      <c r="D53" s="204"/>
      <c r="E53" s="134"/>
      <c r="G53" s="368"/>
      <c r="H53" s="369"/>
      <c r="I53" s="369"/>
      <c r="J53" s="369"/>
      <c r="K53" s="369"/>
      <c r="L53" s="369"/>
      <c r="M53" s="369"/>
      <c r="N53" s="370"/>
    </row>
    <row r="54" spans="1:14" ht="13" customHeight="1" x14ac:dyDescent="0.25">
      <c r="A54" s="226"/>
      <c r="B54" s="404" t="s">
        <v>257</v>
      </c>
      <c r="C54" s="405"/>
      <c r="D54" s="126"/>
      <c r="E54" s="134"/>
      <c r="G54" s="368"/>
      <c r="H54" s="369"/>
      <c r="I54" s="369"/>
      <c r="J54" s="369"/>
      <c r="K54" s="369"/>
      <c r="L54" s="369"/>
      <c r="M54" s="369"/>
      <c r="N54" s="370"/>
    </row>
    <row r="55" spans="1:14" ht="13" customHeight="1" x14ac:dyDescent="0.3">
      <c r="A55" s="226"/>
      <c r="B55" s="416"/>
      <c r="C55" s="416"/>
      <c r="D55" s="416"/>
      <c r="E55" s="416"/>
      <c r="G55" s="368"/>
      <c r="H55" s="369"/>
      <c r="I55" s="369"/>
      <c r="J55" s="369"/>
      <c r="K55" s="369"/>
      <c r="L55" s="369"/>
      <c r="M55" s="369"/>
      <c r="N55" s="370"/>
    </row>
    <row r="56" spans="1:14" x14ac:dyDescent="0.3">
      <c r="A56" s="226"/>
      <c r="B56" s="203"/>
      <c r="C56" s="12"/>
      <c r="D56" s="192"/>
      <c r="E56" s="196"/>
      <c r="G56" s="368"/>
      <c r="H56" s="369"/>
      <c r="I56" s="369"/>
      <c r="J56" s="369"/>
      <c r="K56" s="369"/>
      <c r="L56" s="369"/>
      <c r="M56" s="369"/>
      <c r="N56" s="370"/>
    </row>
    <row r="57" spans="1:14" ht="12.5" x14ac:dyDescent="0.25">
      <c r="A57" s="226"/>
      <c r="B57" s="410" t="s">
        <v>259</v>
      </c>
      <c r="C57" s="410"/>
      <c r="D57" s="192"/>
      <c r="E57" s="196"/>
      <c r="G57" s="413"/>
      <c r="H57" s="414"/>
      <c r="I57" s="414"/>
      <c r="J57" s="414"/>
      <c r="K57" s="414"/>
      <c r="L57" s="414"/>
      <c r="M57" s="414"/>
      <c r="N57" s="415"/>
    </row>
    <row r="58" spans="1:14" ht="12.5" x14ac:dyDescent="0.25">
      <c r="A58" s="226"/>
      <c r="B58" s="409" t="str">
        <f>IF(C245=3,"The IRC Rating Authority will contact you for more information","")</f>
        <v/>
      </c>
      <c r="C58" s="409"/>
      <c r="D58" s="409"/>
      <c r="E58" s="409"/>
      <c r="F58" s="409"/>
      <c r="G58" s="247"/>
      <c r="H58" s="247"/>
      <c r="I58" s="247"/>
      <c r="J58" s="247"/>
      <c r="K58" s="247"/>
      <c r="L58" s="247"/>
      <c r="M58" s="247"/>
      <c r="N58" s="247"/>
    </row>
    <row r="59" spans="1:14" ht="13" customHeight="1" x14ac:dyDescent="0.25">
      <c r="A59" s="226"/>
      <c r="B59" s="305" t="s">
        <v>313</v>
      </c>
      <c r="C59" s="306"/>
      <c r="D59" s="306"/>
      <c r="E59" s="306"/>
      <c r="F59" s="306"/>
      <c r="G59" s="248"/>
      <c r="H59" s="248"/>
      <c r="I59" s="248"/>
      <c r="J59" s="248"/>
      <c r="K59" s="248"/>
      <c r="L59" s="248"/>
      <c r="M59" s="248"/>
      <c r="N59" s="248"/>
    </row>
    <row r="60" spans="1:14" ht="13" customHeight="1" x14ac:dyDescent="0.25">
      <c r="A60" s="226"/>
      <c r="B60" s="217"/>
      <c r="C60" s="217"/>
      <c r="D60" s="217"/>
      <c r="E60" s="217"/>
      <c r="F60" s="217"/>
      <c r="G60" s="248"/>
      <c r="H60" s="248"/>
      <c r="I60" s="248"/>
      <c r="J60" s="248"/>
      <c r="K60" s="248"/>
      <c r="L60" s="248"/>
      <c r="M60" s="248"/>
      <c r="N60" s="248"/>
    </row>
    <row r="61" spans="1:14" ht="15.5" x14ac:dyDescent="0.35">
      <c r="A61" s="226"/>
      <c r="B61" s="231" t="s">
        <v>277</v>
      </c>
      <c r="C61" s="226"/>
      <c r="D61" s="226"/>
      <c r="E61" s="227"/>
      <c r="G61" s="248"/>
      <c r="H61" s="248"/>
      <c r="I61" s="248"/>
      <c r="J61" s="248"/>
      <c r="K61" s="248"/>
      <c r="L61" s="248"/>
      <c r="M61" s="248"/>
      <c r="N61" s="248"/>
    </row>
    <row r="62" spans="1:14" x14ac:dyDescent="0.3">
      <c r="A62" s="226"/>
      <c r="C62" s="275" t="s">
        <v>10</v>
      </c>
      <c r="D62" s="126"/>
      <c r="E62" s="134"/>
      <c r="G62" s="248"/>
      <c r="H62" s="248"/>
      <c r="I62" s="248"/>
      <c r="J62" s="248"/>
      <c r="K62" s="248"/>
      <c r="L62" s="248"/>
      <c r="M62" s="248"/>
      <c r="N62" s="248"/>
    </row>
    <row r="63" spans="1:14" x14ac:dyDescent="0.3">
      <c r="A63" s="226"/>
      <c r="B63" s="26"/>
      <c r="C63" s="275" t="s">
        <v>11</v>
      </c>
      <c r="D63" s="126"/>
      <c r="E63" s="134"/>
      <c r="G63" s="249"/>
      <c r="H63" s="249"/>
      <c r="I63" s="249"/>
      <c r="J63" s="249"/>
      <c r="K63" s="249"/>
      <c r="L63" s="249"/>
      <c r="M63" s="249"/>
      <c r="N63" s="249"/>
    </row>
    <row r="64" spans="1:14" x14ac:dyDescent="0.3">
      <c r="A64" s="226"/>
      <c r="B64" s="26"/>
      <c r="C64" s="275" t="s">
        <v>13</v>
      </c>
      <c r="D64" s="126"/>
      <c r="E64" s="134"/>
      <c r="F64" s="170"/>
      <c r="G64" s="248"/>
      <c r="H64" s="248"/>
      <c r="I64" s="248"/>
      <c r="J64" s="248"/>
      <c r="K64" s="248"/>
      <c r="L64" s="248"/>
      <c r="M64" s="248"/>
      <c r="N64" s="248"/>
    </row>
    <row r="65" spans="1:14" x14ac:dyDescent="0.3">
      <c r="A65" s="226"/>
      <c r="B65" s="26"/>
      <c r="C65" s="275" t="s">
        <v>12</v>
      </c>
      <c r="D65" s="126"/>
      <c r="E65" s="134"/>
      <c r="F65" s="170"/>
      <c r="G65" s="248"/>
      <c r="H65" s="248"/>
      <c r="I65" s="248"/>
      <c r="J65" s="248"/>
      <c r="K65" s="248"/>
      <c r="L65" s="248"/>
      <c r="M65" s="248"/>
      <c r="N65" s="248"/>
    </row>
    <row r="66" spans="1:14" ht="12.5" x14ac:dyDescent="0.25">
      <c r="A66" s="226"/>
      <c r="B66" s="23"/>
      <c r="C66" s="276" t="s">
        <v>14</v>
      </c>
      <c r="D66" s="126"/>
      <c r="E66" s="134"/>
      <c r="F66" s="170" t="s">
        <v>301</v>
      </c>
      <c r="G66" s="248"/>
      <c r="H66" s="248"/>
      <c r="I66" s="248"/>
      <c r="J66" s="248"/>
      <c r="K66" s="248"/>
      <c r="L66" s="248"/>
      <c r="M66" s="248"/>
      <c r="N66" s="248"/>
    </row>
    <row r="67" spans="1:14" ht="12.5" x14ac:dyDescent="0.25">
      <c r="A67" s="226"/>
      <c r="B67" s="23"/>
      <c r="C67" s="32" t="s">
        <v>189</v>
      </c>
      <c r="D67" s="126"/>
      <c r="E67" s="134"/>
      <c r="F67" s="184"/>
      <c r="G67" s="248"/>
      <c r="H67" s="248"/>
      <c r="I67" s="248"/>
      <c r="J67" s="248"/>
      <c r="K67" s="248"/>
      <c r="L67" s="248"/>
      <c r="M67" s="248"/>
      <c r="N67" s="248"/>
    </row>
    <row r="68" spans="1:14" ht="12.5" x14ac:dyDescent="0.25">
      <c r="A68" s="226"/>
      <c r="B68" s="23"/>
      <c r="C68" s="12"/>
      <c r="D68" s="192"/>
      <c r="E68" s="193"/>
      <c r="F68" s="170"/>
      <c r="G68" s="248"/>
      <c r="H68" s="248"/>
      <c r="I68" s="248"/>
      <c r="J68" s="248"/>
      <c r="K68" s="248"/>
      <c r="L68" s="248"/>
      <c r="M68" s="248"/>
      <c r="N68" s="248"/>
    </row>
    <row r="69" spans="1:14" ht="12.5" x14ac:dyDescent="0.25">
      <c r="A69" s="226"/>
      <c r="B69" s="307" t="s">
        <v>297</v>
      </c>
      <c r="C69" s="307"/>
      <c r="D69" s="304"/>
      <c r="E69" s="304"/>
      <c r="F69" s="184"/>
      <c r="G69" s="248"/>
      <c r="H69" s="248"/>
      <c r="I69" s="248"/>
      <c r="J69" s="248"/>
      <c r="K69" s="248"/>
      <c r="L69" s="248"/>
      <c r="M69" s="248"/>
      <c r="N69" s="248"/>
    </row>
    <row r="70" spans="1:14" ht="12.5" x14ac:dyDescent="0.25">
      <c r="A70" s="226"/>
      <c r="B70" s="146"/>
      <c r="C70" s="146"/>
      <c r="D70" s="148"/>
      <c r="E70" s="148"/>
      <c r="G70" s="248"/>
      <c r="H70" s="248"/>
      <c r="I70" s="248"/>
      <c r="J70" s="248"/>
      <c r="K70" s="248"/>
      <c r="L70" s="248"/>
      <c r="M70" s="248"/>
      <c r="N70" s="248"/>
    </row>
    <row r="71" spans="1:14" ht="12.5" x14ac:dyDescent="0.25">
      <c r="A71" s="226"/>
      <c r="B71" s="309" t="s">
        <v>325</v>
      </c>
      <c r="C71" s="309"/>
      <c r="D71" s="296"/>
      <c r="E71" s="292"/>
      <c r="F71" s="295" t="s">
        <v>326</v>
      </c>
      <c r="G71" s="248"/>
      <c r="H71" s="248"/>
      <c r="I71" s="248"/>
      <c r="J71" s="248"/>
      <c r="K71" s="248"/>
      <c r="L71" s="248"/>
      <c r="M71" s="248"/>
      <c r="N71" s="248"/>
    </row>
    <row r="72" spans="1:14" ht="12.5" customHeight="1" x14ac:dyDescent="0.25">
      <c r="A72" s="226"/>
      <c r="B72" s="435" t="s">
        <v>334</v>
      </c>
      <c r="C72" s="435"/>
      <c r="D72" s="435"/>
      <c r="E72" s="163"/>
      <c r="F72" s="295" t="s">
        <v>336</v>
      </c>
      <c r="G72" s="248"/>
      <c r="H72" s="248"/>
      <c r="I72" s="248"/>
      <c r="J72" s="248"/>
      <c r="K72" s="248"/>
      <c r="L72" s="248"/>
      <c r="M72" s="248"/>
      <c r="N72" s="248"/>
    </row>
    <row r="73" spans="1:14" ht="12.5" x14ac:dyDescent="0.25">
      <c r="A73" s="226"/>
      <c r="B73" s="435"/>
      <c r="C73" s="435"/>
      <c r="D73" s="435"/>
      <c r="F73" s="284"/>
      <c r="J73" s="248"/>
      <c r="K73" s="248"/>
      <c r="L73" s="248"/>
      <c r="M73" s="248"/>
      <c r="N73" s="248"/>
    </row>
    <row r="74" spans="1:14" ht="12.5" x14ac:dyDescent="0.25">
      <c r="A74" s="226"/>
      <c r="B74" s="301"/>
      <c r="C74" s="301"/>
      <c r="D74" s="301"/>
      <c r="E74" s="429" t="str">
        <f>IF(C230=3,"You are declaring a whisker pole set to leeward","")</f>
        <v/>
      </c>
      <c r="F74" s="429"/>
      <c r="G74" s="429"/>
      <c r="J74" s="248"/>
      <c r="K74" s="248"/>
      <c r="L74" s="248"/>
      <c r="M74" s="248"/>
      <c r="N74" s="248"/>
    </row>
    <row r="75" spans="1:14" ht="12.5" x14ac:dyDescent="0.25">
      <c r="A75" s="226"/>
      <c r="B75" s="163"/>
      <c r="C75" s="163"/>
      <c r="D75" s="163"/>
      <c r="E75" s="163"/>
      <c r="G75" s="248"/>
      <c r="H75" s="248"/>
      <c r="I75" s="248"/>
      <c r="J75" s="248"/>
      <c r="K75" s="248"/>
      <c r="L75" s="248"/>
      <c r="M75" s="248"/>
      <c r="N75" s="248"/>
    </row>
    <row r="76" spans="1:14" ht="12.5" x14ac:dyDescent="0.25">
      <c r="A76" s="226"/>
      <c r="B76" s="307" t="s">
        <v>222</v>
      </c>
      <c r="C76" s="307"/>
      <c r="D76" s="125"/>
      <c r="E76" s="134"/>
      <c r="F76" s="170"/>
      <c r="G76" s="248"/>
      <c r="H76" s="248"/>
      <c r="I76" s="248"/>
      <c r="J76" s="248"/>
      <c r="K76" s="248"/>
      <c r="L76" s="248"/>
      <c r="M76" s="248"/>
      <c r="N76" s="248"/>
    </row>
    <row r="77" spans="1:14" x14ac:dyDescent="0.3">
      <c r="A77" s="226"/>
      <c r="B77" s="412"/>
      <c r="C77" s="412"/>
      <c r="D77" s="120"/>
      <c r="E77" s="122"/>
      <c r="F77" s="170"/>
      <c r="G77" s="248"/>
      <c r="H77" s="248"/>
      <c r="I77" s="248"/>
      <c r="J77" s="248"/>
      <c r="K77" s="248"/>
      <c r="L77" s="248"/>
      <c r="M77" s="248"/>
      <c r="N77" s="248"/>
    </row>
    <row r="78" spans="1:14" ht="12.5" x14ac:dyDescent="0.25">
      <c r="A78" s="226"/>
      <c r="B78" s="307" t="s">
        <v>158</v>
      </c>
      <c r="C78" s="367"/>
      <c r="D78" s="127"/>
      <c r="E78" s="134"/>
      <c r="F78" s="170"/>
      <c r="G78" s="248"/>
      <c r="H78" s="248"/>
      <c r="I78" s="248"/>
      <c r="J78" s="248"/>
      <c r="K78" s="248"/>
      <c r="L78" s="248"/>
      <c r="M78" s="248"/>
      <c r="N78" s="248"/>
    </row>
    <row r="79" spans="1:14" ht="12.5" x14ac:dyDescent="0.25">
      <c r="A79" s="226"/>
      <c r="B79" s="366" t="s">
        <v>153</v>
      </c>
      <c r="C79" s="366"/>
      <c r="D79" s="125"/>
      <c r="E79" s="134"/>
      <c r="F79" s="185" t="s">
        <v>220</v>
      </c>
      <c r="G79" s="248"/>
      <c r="H79" s="248"/>
      <c r="I79" s="248"/>
      <c r="J79" s="248"/>
      <c r="K79" s="248"/>
      <c r="L79" s="248"/>
      <c r="M79" s="248"/>
      <c r="N79" s="248"/>
    </row>
    <row r="80" spans="1:14" x14ac:dyDescent="0.3">
      <c r="A80" s="226"/>
      <c r="C80" s="171"/>
      <c r="D80" s="115"/>
      <c r="E80" s="116"/>
      <c r="F80" s="170"/>
      <c r="G80" s="248"/>
      <c r="H80" s="248"/>
      <c r="I80" s="248"/>
      <c r="J80" s="248"/>
      <c r="K80" s="248"/>
      <c r="L80" s="248"/>
      <c r="M80" s="248"/>
      <c r="N80" s="248"/>
    </row>
    <row r="81" spans="1:19" ht="15.5" customHeight="1" x14ac:dyDescent="0.3">
      <c r="A81" s="226"/>
      <c r="B81" s="403" t="s">
        <v>218</v>
      </c>
      <c r="C81" s="403"/>
      <c r="D81" s="179"/>
      <c r="E81" s="179"/>
      <c r="F81" s="186"/>
      <c r="G81" s="97"/>
      <c r="H81" s="97"/>
      <c r="I81" s="97"/>
      <c r="J81" s="97"/>
      <c r="K81" s="97"/>
      <c r="L81" s="97"/>
      <c r="M81" s="97"/>
      <c r="N81" s="97"/>
      <c r="O81" s="62"/>
      <c r="P81" s="62"/>
      <c r="Q81" s="63"/>
      <c r="R81" s="27"/>
      <c r="S81" s="27"/>
    </row>
    <row r="82" spans="1:19" ht="16" customHeight="1" x14ac:dyDescent="0.3">
      <c r="A82" s="226"/>
      <c r="B82" s="348" t="s">
        <v>118</v>
      </c>
      <c r="C82" s="348"/>
      <c r="D82" s="178"/>
      <c r="E82" s="178"/>
      <c r="F82" s="58"/>
      <c r="G82" s="97"/>
      <c r="H82" s="97"/>
      <c r="I82" s="97"/>
      <c r="J82" s="97"/>
      <c r="K82" s="97"/>
      <c r="L82" s="97"/>
      <c r="M82" s="97"/>
      <c r="N82" s="97"/>
      <c r="O82" s="62"/>
      <c r="P82" s="62"/>
      <c r="Q82" s="63"/>
      <c r="R82" s="27"/>
      <c r="S82" s="27"/>
    </row>
    <row r="83" spans="1:19" ht="12" customHeight="1" x14ac:dyDescent="0.3">
      <c r="A83" s="226"/>
      <c r="B83" s="293"/>
      <c r="C83" s="293"/>
      <c r="D83" s="178"/>
      <c r="E83" s="178"/>
      <c r="F83" s="58"/>
      <c r="G83" s="97"/>
      <c r="H83" s="97"/>
      <c r="I83" s="97"/>
      <c r="J83" s="97"/>
      <c r="K83" s="97"/>
      <c r="L83" s="97"/>
      <c r="M83" s="97"/>
      <c r="N83" s="97"/>
      <c r="O83" s="62"/>
      <c r="P83" s="62"/>
      <c r="Q83" s="63"/>
      <c r="R83" s="27"/>
      <c r="S83" s="27"/>
    </row>
    <row r="84" spans="1:19" ht="13.5" customHeight="1" x14ac:dyDescent="0.3">
      <c r="A84" s="226"/>
      <c r="B84" s="305" t="s">
        <v>327</v>
      </c>
      <c r="C84" s="306"/>
      <c r="D84" s="306"/>
      <c r="E84" s="306"/>
      <c r="F84" s="306"/>
      <c r="G84" s="97"/>
      <c r="H84" s="97"/>
      <c r="I84" s="97"/>
      <c r="J84" s="97"/>
      <c r="K84" s="97"/>
      <c r="L84" s="97"/>
      <c r="M84" s="97"/>
      <c r="N84" s="97"/>
      <c r="O84" s="62"/>
      <c r="P84" s="62"/>
      <c r="Q84" s="63"/>
      <c r="R84" s="27"/>
      <c r="S84" s="27"/>
    </row>
    <row r="85" spans="1:19" ht="13" customHeight="1" x14ac:dyDescent="0.3">
      <c r="A85" s="226"/>
      <c r="B85" s="108"/>
      <c r="C85" s="108"/>
      <c r="D85" s="178"/>
      <c r="E85" s="178"/>
      <c r="F85" s="58"/>
      <c r="G85" s="97"/>
      <c r="H85" s="97"/>
      <c r="I85" s="97"/>
      <c r="J85" s="97"/>
      <c r="K85" s="97"/>
      <c r="L85" s="97"/>
      <c r="M85" s="97"/>
      <c r="N85" s="97"/>
      <c r="O85" s="62"/>
      <c r="P85" s="62"/>
      <c r="Q85" s="63"/>
      <c r="R85" s="27"/>
      <c r="S85" s="27"/>
    </row>
    <row r="86" spans="1:19" ht="15.5" x14ac:dyDescent="0.3">
      <c r="A86" s="226"/>
      <c r="B86" s="228" t="s">
        <v>278</v>
      </c>
      <c r="C86" s="229"/>
      <c r="D86" s="230"/>
      <c r="E86" s="230"/>
      <c r="F86" s="58"/>
      <c r="G86" s="97"/>
      <c r="H86" s="97"/>
      <c r="I86" s="97"/>
      <c r="J86" s="97"/>
      <c r="K86" s="97"/>
      <c r="L86" s="97"/>
      <c r="M86" s="97"/>
      <c r="N86" s="97"/>
      <c r="O86" s="62"/>
      <c r="P86" s="62"/>
      <c r="Q86" s="63"/>
      <c r="R86" s="27"/>
      <c r="S86" s="27"/>
    </row>
    <row r="87" spans="1:19" x14ac:dyDescent="0.3">
      <c r="A87" s="226"/>
      <c r="B87" s="26" t="s">
        <v>130</v>
      </c>
      <c r="C87" s="8" t="s">
        <v>26</v>
      </c>
      <c r="D87" s="126"/>
      <c r="E87" s="134"/>
      <c r="F87" s="28"/>
      <c r="H87" s="36"/>
      <c r="I87" s="36"/>
      <c r="J87" s="36"/>
      <c r="K87" s="36"/>
      <c r="L87" s="36"/>
      <c r="M87" s="36"/>
    </row>
    <row r="88" spans="1:19" ht="12.75" customHeight="1" x14ac:dyDescent="0.35">
      <c r="A88" s="226"/>
      <c r="B88" s="26"/>
      <c r="C88" s="8" t="s">
        <v>17</v>
      </c>
      <c r="D88" s="126"/>
      <c r="E88" s="134"/>
      <c r="F88" s="28"/>
      <c r="G88" s="29"/>
      <c r="H88" s="29"/>
      <c r="I88" s="29"/>
      <c r="J88" s="77"/>
    </row>
    <row r="89" spans="1:19" ht="12.75" customHeight="1" x14ac:dyDescent="0.35">
      <c r="A89" s="226"/>
      <c r="B89" s="26"/>
      <c r="C89" s="8" t="s">
        <v>18</v>
      </c>
      <c r="D89" s="126"/>
      <c r="E89" s="134"/>
      <c r="F89" s="28"/>
      <c r="G89" s="29"/>
      <c r="H89" s="29"/>
      <c r="I89" s="29"/>
      <c r="J89" s="77"/>
    </row>
    <row r="90" spans="1:19" x14ac:dyDescent="0.3">
      <c r="A90" s="226"/>
      <c r="B90" s="33"/>
      <c r="C90" s="33"/>
      <c r="D90" s="95"/>
      <c r="E90" s="99"/>
      <c r="F90" s="42"/>
      <c r="G90" s="97"/>
      <c r="H90" s="97"/>
      <c r="I90" s="97"/>
      <c r="J90" s="97"/>
      <c r="K90" s="97"/>
      <c r="L90" s="97"/>
      <c r="M90" s="97"/>
      <c r="N90" s="97"/>
      <c r="O90" s="62"/>
      <c r="P90" s="62"/>
      <c r="Q90" s="63"/>
      <c r="R90" s="27"/>
      <c r="S90" s="27"/>
    </row>
    <row r="91" spans="1:19" x14ac:dyDescent="0.3">
      <c r="A91" s="226"/>
      <c r="B91" s="26" t="s">
        <v>25</v>
      </c>
      <c r="C91" s="96" t="s">
        <v>146</v>
      </c>
      <c r="D91" s="126"/>
      <c r="E91" s="134"/>
      <c r="F91" s="302"/>
      <c r="G91" s="303"/>
      <c r="H91" s="303"/>
      <c r="I91" s="303"/>
      <c r="J91" s="303"/>
      <c r="K91" s="303"/>
      <c r="L91" s="303"/>
      <c r="M91" s="303"/>
      <c r="N91" s="303"/>
      <c r="O91" s="64"/>
      <c r="P91" s="64"/>
      <c r="Q91" s="65"/>
      <c r="R91" s="1"/>
      <c r="S91" s="1"/>
    </row>
    <row r="92" spans="1:19" ht="12.75" customHeight="1" x14ac:dyDescent="0.3">
      <c r="A92" s="226"/>
      <c r="B92" s="26"/>
      <c r="C92" s="350" t="s">
        <v>147</v>
      </c>
      <c r="D92" s="350"/>
      <c r="E92" s="350"/>
      <c r="F92" s="350"/>
      <c r="G92" s="350"/>
      <c r="H92" s="350"/>
      <c r="I92" s="42"/>
      <c r="J92" s="42"/>
      <c r="K92" s="42"/>
      <c r="L92" s="42"/>
      <c r="O92" s="64"/>
      <c r="P92" s="64"/>
      <c r="Q92" s="65"/>
      <c r="R92" s="1"/>
      <c r="S92" s="1"/>
    </row>
    <row r="93" spans="1:19" x14ac:dyDescent="0.3">
      <c r="A93" s="226"/>
      <c r="B93" s="26"/>
      <c r="C93" s="96" t="s">
        <v>148</v>
      </c>
      <c r="D93" s="126"/>
      <c r="E93" s="134"/>
      <c r="F93" s="44"/>
      <c r="G93" s="42"/>
      <c r="H93" s="42"/>
      <c r="I93" s="42"/>
      <c r="K93" s="41"/>
      <c r="L93" s="41"/>
      <c r="M93" s="41"/>
      <c r="N93" s="41"/>
      <c r="O93" s="64"/>
      <c r="P93" s="64"/>
      <c r="Q93" s="65"/>
      <c r="R93" s="1"/>
      <c r="S93" s="1"/>
    </row>
    <row r="94" spans="1:19" x14ac:dyDescent="0.3">
      <c r="A94" s="226"/>
      <c r="B94" s="26"/>
      <c r="C94" s="96" t="s">
        <v>149</v>
      </c>
      <c r="D94" s="126"/>
      <c r="E94" s="134"/>
      <c r="G94" s="42"/>
      <c r="H94" s="42"/>
      <c r="I94" s="42"/>
    </row>
    <row r="95" spans="1:19" x14ac:dyDescent="0.3">
      <c r="A95" s="226"/>
      <c r="B95" s="26"/>
      <c r="C95" s="8" t="s">
        <v>110</v>
      </c>
      <c r="D95" s="126"/>
      <c r="E95" s="134"/>
      <c r="F95" s="45"/>
      <c r="G95" s="42"/>
      <c r="H95" s="42"/>
      <c r="I95" s="42"/>
      <c r="J95" s="41"/>
    </row>
    <row r="96" spans="1:19" x14ac:dyDescent="0.3">
      <c r="A96" s="226"/>
      <c r="B96" s="26"/>
      <c r="C96" s="12" t="s">
        <v>36</v>
      </c>
      <c r="D96" s="126"/>
      <c r="E96" s="134"/>
      <c r="F96" s="45"/>
      <c r="G96" s="42"/>
      <c r="H96" s="42"/>
      <c r="I96" s="42"/>
      <c r="J96" s="41"/>
    </row>
    <row r="97" spans="1:14" x14ac:dyDescent="0.3">
      <c r="A97" s="226"/>
      <c r="B97" s="26"/>
      <c r="C97" s="8" t="s">
        <v>16</v>
      </c>
      <c r="D97" s="126"/>
      <c r="E97" s="134"/>
      <c r="G97" s="46"/>
      <c r="H97" s="46"/>
      <c r="I97" s="46"/>
      <c r="J97" s="41"/>
      <c r="L97" s="40"/>
      <c r="M97" s="87"/>
      <c r="N97" s="87"/>
    </row>
    <row r="98" spans="1:14" x14ac:dyDescent="0.3">
      <c r="A98" s="226"/>
      <c r="B98" s="26"/>
      <c r="C98" s="89"/>
      <c r="D98" s="13" t="s">
        <v>35</v>
      </c>
      <c r="E98" s="47">
        <f>IF(F159=TRUE,(0.0625*(ROUND(D93,2))*(4*(ROUND(D94,2))+(6*(ROUND(D97,2)))+(3*(ROUND(D96,2)))+(2*(ROUND(D95,2)))+0.09)),0)</f>
        <v>0</v>
      </c>
      <c r="F98" s="353"/>
      <c r="G98" s="354"/>
      <c r="H98" s="354"/>
      <c r="I98" s="354"/>
      <c r="J98" s="181"/>
      <c r="K98" s="170"/>
      <c r="L98" s="87"/>
      <c r="M98" s="87"/>
      <c r="N98" s="87"/>
    </row>
    <row r="99" spans="1:14" x14ac:dyDescent="0.3">
      <c r="A99" s="226"/>
      <c r="B99" s="287" t="s">
        <v>174</v>
      </c>
      <c r="C99" s="286"/>
      <c r="D99" s="128"/>
      <c r="E99" s="135"/>
      <c r="F99" s="182" t="s">
        <v>317</v>
      </c>
      <c r="G99" s="183">
        <f>D94*0.075</f>
        <v>0</v>
      </c>
      <c r="H99" s="359" t="str">
        <f>IF(D99&gt;G99,"Check Foot Offset. If over 7.5% then it will be added to LL for the calculation of HSA on your certificate","")</f>
        <v/>
      </c>
      <c r="I99" s="359"/>
      <c r="J99" s="359"/>
      <c r="K99" s="359"/>
      <c r="L99" s="87"/>
      <c r="M99" s="87"/>
      <c r="N99" s="87"/>
    </row>
    <row r="100" spans="1:14" x14ac:dyDescent="0.3">
      <c r="A100" s="226"/>
      <c r="B100" s="26"/>
      <c r="C100" s="79"/>
      <c r="D100" s="80"/>
      <c r="E100" s="82"/>
      <c r="F100" s="180"/>
      <c r="G100" s="180"/>
      <c r="H100" s="359"/>
      <c r="I100" s="359"/>
      <c r="J100" s="359"/>
      <c r="K100" s="359"/>
    </row>
    <row r="101" spans="1:14" x14ac:dyDescent="0.3">
      <c r="A101" s="226"/>
      <c r="B101" s="307" t="s">
        <v>311</v>
      </c>
      <c r="C101" s="307"/>
      <c r="D101" s="81"/>
      <c r="E101" s="83"/>
      <c r="F101" s="58"/>
      <c r="G101" s="78"/>
      <c r="H101" s="78"/>
      <c r="I101" s="78"/>
      <c r="J101" s="41"/>
    </row>
    <row r="102" spans="1:14" x14ac:dyDescent="0.3">
      <c r="A102" s="226"/>
      <c r="B102" s="26"/>
      <c r="C102" s="79"/>
      <c r="D102" s="81"/>
      <c r="E102" s="83"/>
      <c r="F102" s="186"/>
      <c r="G102" s="180"/>
      <c r="H102" s="180"/>
      <c r="I102" s="78"/>
      <c r="J102" s="41"/>
    </row>
    <row r="103" spans="1:14" x14ac:dyDescent="0.3">
      <c r="A103" s="226"/>
      <c r="B103" s="34" t="s">
        <v>332</v>
      </c>
      <c r="C103" s="167"/>
      <c r="E103" s="280"/>
      <c r="F103" s="308"/>
      <c r="G103" s="308"/>
      <c r="H103" s="308"/>
      <c r="I103" s="78"/>
      <c r="J103" s="41"/>
    </row>
    <row r="104" spans="1:14" x14ac:dyDescent="0.3">
      <c r="A104" s="226"/>
      <c r="B104" s="285" t="s">
        <v>315</v>
      </c>
      <c r="C104" s="167"/>
      <c r="D104" s="129"/>
      <c r="E104" s="83"/>
      <c r="F104" s="297"/>
      <c r="G104" s="297"/>
      <c r="H104" s="297"/>
      <c r="I104" s="297"/>
      <c r="J104" s="41"/>
    </row>
    <row r="105" spans="1:14" ht="13.5" thickBot="1" x14ac:dyDescent="0.35">
      <c r="A105" s="226"/>
      <c r="B105" s="279"/>
      <c r="C105" s="167"/>
      <c r="D105" s="35" t="str">
        <f>IF(D104=0,"","Complete all data")</f>
        <v/>
      </c>
      <c r="F105" s="278"/>
      <c r="G105" s="278"/>
      <c r="H105" s="278"/>
      <c r="I105" s="78"/>
      <c r="J105" s="41"/>
    </row>
    <row r="106" spans="1:14" x14ac:dyDescent="0.3">
      <c r="A106" s="226"/>
      <c r="B106" s="34"/>
      <c r="C106" s="266" t="s">
        <v>212</v>
      </c>
      <c r="D106" s="267"/>
      <c r="E106" s="268"/>
      <c r="F106" s="362" t="str">
        <f>IF(AND(D107&gt;0,(D107&lt;(D106*0.625))),"SHW &lt; 62.5%. Too narrow - rate as headsail","")</f>
        <v/>
      </c>
      <c r="G106" s="363"/>
      <c r="H106" s="363"/>
      <c r="I106" s="363"/>
      <c r="J106" s="41"/>
    </row>
    <row r="107" spans="1:14" ht="13.5" thickBot="1" x14ac:dyDescent="0.35">
      <c r="A107" s="226"/>
      <c r="B107" s="34"/>
      <c r="C107" s="269" t="s">
        <v>213</v>
      </c>
      <c r="D107" s="270"/>
      <c r="E107" s="271"/>
      <c r="F107" s="364" t="str">
        <f>IF(AND(D107&gt;0,(D107&gt;=(D106*0.75))),"SHW &gt;= 75%. Too wide - rate as a spinnaker","")</f>
        <v/>
      </c>
      <c r="G107" s="365"/>
      <c r="H107" s="365"/>
      <c r="I107" s="365"/>
      <c r="J107" s="41"/>
    </row>
    <row r="108" spans="1:14" x14ac:dyDescent="0.3">
      <c r="A108" s="226"/>
      <c r="B108" s="34"/>
      <c r="C108" s="289" t="s">
        <v>227</v>
      </c>
      <c r="D108" s="264"/>
      <c r="E108" s="265"/>
      <c r="G108" s="214"/>
      <c r="H108" s="214"/>
      <c r="I108" s="78"/>
      <c r="J108" s="41"/>
    </row>
    <row r="109" spans="1:14" x14ac:dyDescent="0.3">
      <c r="A109" s="226"/>
      <c r="B109" s="34"/>
      <c r="C109" s="289" t="s">
        <v>228</v>
      </c>
      <c r="D109" s="126"/>
      <c r="E109" s="134"/>
      <c r="F109" s="186"/>
      <c r="G109" s="216"/>
      <c r="H109" s="216"/>
      <c r="J109" s="41"/>
    </row>
    <row r="110" spans="1:14" x14ac:dyDescent="0.3">
      <c r="A110" s="226"/>
      <c r="B110" s="34"/>
      <c r="C110" s="289" t="s">
        <v>229</v>
      </c>
      <c r="D110" s="126"/>
      <c r="E110" s="134"/>
      <c r="F110" s="187"/>
      <c r="G110" s="215"/>
      <c r="H110" s="180"/>
      <c r="I110" s="180"/>
      <c r="J110" s="41"/>
    </row>
    <row r="111" spans="1:14" x14ac:dyDescent="0.3">
      <c r="A111" s="226"/>
      <c r="B111" s="34"/>
      <c r="C111" s="289" t="s">
        <v>230</v>
      </c>
      <c r="D111" s="126"/>
      <c r="E111" s="134"/>
      <c r="F111" s="58"/>
      <c r="G111" s="78"/>
      <c r="H111" s="78"/>
      <c r="I111" s="78"/>
      <c r="J111" s="41"/>
    </row>
    <row r="112" spans="1:14" x14ac:dyDescent="0.3">
      <c r="A112" s="226"/>
      <c r="B112" s="34"/>
      <c r="C112" s="289" t="s">
        <v>231</v>
      </c>
      <c r="D112" s="126"/>
      <c r="E112" s="134"/>
      <c r="F112" s="58"/>
      <c r="G112" s="78"/>
      <c r="H112" s="78"/>
      <c r="I112" s="78"/>
      <c r="J112" s="41"/>
    </row>
    <row r="113" spans="1:17" x14ac:dyDescent="0.3">
      <c r="A113" s="226"/>
      <c r="B113" s="34"/>
      <c r="C113" s="167"/>
      <c r="D113" s="13" t="s">
        <v>179</v>
      </c>
      <c r="E113" s="47">
        <f>IF(F162=TRUE,(0.0625*(ROUND(D108,2))*(4*(ROUND(D109,2))+(6*(ROUND(D112,2)))+(3*(ROUND(D111,2)))+(2*(ROUND(D110,2)))+0.09)),0)</f>
        <v>0</v>
      </c>
      <c r="F113" s="353"/>
      <c r="G113" s="354"/>
      <c r="H113" s="354"/>
      <c r="I113" s="354"/>
      <c r="J113" s="41"/>
    </row>
    <row r="114" spans="1:17" s="156" customFormat="1" x14ac:dyDescent="0.25">
      <c r="A114" s="226"/>
      <c r="B114" s="287" t="s">
        <v>318</v>
      </c>
      <c r="C114" s="286"/>
      <c r="D114" s="128"/>
      <c r="E114" s="135"/>
      <c r="F114" s="182" t="s">
        <v>319</v>
      </c>
      <c r="G114" s="183">
        <f>D109*0.075</f>
        <v>0</v>
      </c>
      <c r="H114" s="78"/>
      <c r="I114" s="78"/>
      <c r="J114" s="155"/>
      <c r="K114" s="40"/>
      <c r="L114" s="40"/>
      <c r="M114" s="40"/>
      <c r="N114" s="40"/>
      <c r="O114" s="30"/>
      <c r="P114" s="30"/>
      <c r="Q114" s="30"/>
    </row>
    <row r="115" spans="1:17" s="156" customFormat="1" x14ac:dyDescent="0.3">
      <c r="A115" s="226"/>
      <c r="B115" s="34"/>
      <c r="C115" s="167"/>
      <c r="D115" s="288"/>
      <c r="E115" s="83"/>
      <c r="F115" s="58"/>
      <c r="G115" s="78"/>
      <c r="H115" s="78"/>
      <c r="I115" s="78"/>
      <c r="J115" s="155"/>
      <c r="K115" s="40"/>
      <c r="L115" s="40"/>
      <c r="M115" s="40"/>
      <c r="N115" s="40"/>
      <c r="O115" s="30"/>
      <c r="P115" s="30"/>
      <c r="Q115" s="30"/>
    </row>
    <row r="116" spans="1:17" s="156" customFormat="1" x14ac:dyDescent="0.3">
      <c r="A116" s="226"/>
      <c r="B116" s="34" t="s">
        <v>314</v>
      </c>
      <c r="C116" s="167"/>
      <c r="D116" s="283"/>
      <c r="E116" s="83"/>
      <c r="F116" s="58"/>
      <c r="G116" s="78"/>
      <c r="H116" s="78"/>
      <c r="I116" s="78"/>
      <c r="J116" s="155"/>
      <c r="K116" s="40"/>
      <c r="L116" s="40"/>
      <c r="M116" s="40"/>
      <c r="N116" s="40"/>
      <c r="O116" s="30"/>
      <c r="P116" s="30"/>
      <c r="Q116" s="30"/>
    </row>
    <row r="117" spans="1:17" ht="12.75" customHeight="1" x14ac:dyDescent="0.3">
      <c r="A117" s="226"/>
      <c r="B117" s="284" t="s">
        <v>316</v>
      </c>
      <c r="C117" s="24"/>
      <c r="D117" s="129"/>
      <c r="E117" s="48"/>
      <c r="F117" s="357"/>
      <c r="G117" s="357"/>
      <c r="H117" s="357"/>
      <c r="I117" s="357"/>
      <c r="J117" s="357"/>
      <c r="K117" s="357"/>
      <c r="L117" s="357"/>
    </row>
    <row r="118" spans="1:17" ht="12.75" customHeight="1" x14ac:dyDescent="0.35">
      <c r="A118" s="226"/>
      <c r="B118" s="24"/>
      <c r="C118" s="24"/>
      <c r="D118" s="57"/>
      <c r="E118" s="12"/>
      <c r="F118" s="29"/>
      <c r="G118" s="29"/>
      <c r="H118" s="188"/>
      <c r="I118" s="188"/>
      <c r="J118" s="77"/>
    </row>
    <row r="119" spans="1:17" x14ac:dyDescent="0.3">
      <c r="A119" s="226"/>
      <c r="B119" s="351" t="s">
        <v>221</v>
      </c>
      <c r="C119" s="351"/>
      <c r="D119" s="351"/>
      <c r="E119" s="194" t="s">
        <v>109</v>
      </c>
      <c r="F119" s="190"/>
      <c r="H119" s="174"/>
      <c r="I119" s="174"/>
      <c r="J119" s="174"/>
    </row>
    <row r="120" spans="1:17" x14ac:dyDescent="0.25">
      <c r="A120" s="226"/>
      <c r="B120" s="352" t="s">
        <v>312</v>
      </c>
      <c r="C120" s="352"/>
      <c r="D120" s="352"/>
      <c r="E120" s="195" t="s">
        <v>108</v>
      </c>
      <c r="F120" s="191"/>
      <c r="H120" s="174"/>
      <c r="I120" s="174"/>
      <c r="J120" s="174"/>
    </row>
    <row r="121" spans="1:17" ht="12.75" customHeight="1" x14ac:dyDescent="0.35">
      <c r="A121" s="226"/>
      <c r="B121" s="24"/>
      <c r="C121" s="24"/>
      <c r="D121" s="281"/>
      <c r="E121" s="12"/>
      <c r="F121" s="29"/>
      <c r="G121" s="29"/>
      <c r="H121" s="188"/>
      <c r="I121" s="188"/>
      <c r="J121" s="77"/>
    </row>
    <row r="122" spans="1:17" ht="12.75" customHeight="1" x14ac:dyDescent="0.35">
      <c r="A122" s="226"/>
      <c r="B122" s="360" t="s">
        <v>173</v>
      </c>
      <c r="C122" s="360"/>
      <c r="D122" s="360"/>
      <c r="E122" s="360"/>
      <c r="F122" s="29"/>
      <c r="G122" s="29"/>
      <c r="H122" s="29"/>
      <c r="I122" s="29"/>
      <c r="J122" s="77"/>
    </row>
    <row r="123" spans="1:17" x14ac:dyDescent="0.3">
      <c r="A123" s="226"/>
      <c r="B123" s="282" t="s">
        <v>23</v>
      </c>
      <c r="C123" s="8" t="s">
        <v>19</v>
      </c>
      <c r="D123" s="126"/>
      <c r="E123" s="134"/>
      <c r="F123" s="28"/>
      <c r="K123" s="107"/>
      <c r="L123" s="107"/>
      <c r="M123" s="107"/>
    </row>
    <row r="124" spans="1:17" x14ac:dyDescent="0.3">
      <c r="A124" s="226"/>
      <c r="B124" s="26"/>
      <c r="C124" s="8" t="s">
        <v>20</v>
      </c>
      <c r="D124" s="126"/>
      <c r="E124" s="134"/>
      <c r="F124" s="28"/>
      <c r="K124" s="103"/>
      <c r="L124" s="103"/>
      <c r="M124" s="103"/>
    </row>
    <row r="125" spans="1:17" x14ac:dyDescent="0.3">
      <c r="A125" s="226"/>
      <c r="B125" s="26"/>
      <c r="C125" s="96" t="s">
        <v>150</v>
      </c>
      <c r="D125" s="126"/>
      <c r="E125" s="134"/>
      <c r="F125" s="49"/>
      <c r="I125" s="46"/>
      <c r="J125" s="41"/>
      <c r="K125" s="17"/>
      <c r="L125" s="17"/>
      <c r="M125" s="17"/>
    </row>
    <row r="126" spans="1:17" ht="12.75" customHeight="1" x14ac:dyDescent="0.3">
      <c r="A126" s="226"/>
      <c r="B126" s="26"/>
      <c r="C126" s="8" t="s">
        <v>21</v>
      </c>
      <c r="D126" s="126"/>
      <c r="E126" s="134"/>
      <c r="F126" s="84"/>
      <c r="I126" s="101"/>
      <c r="J126" s="41"/>
      <c r="K126" s="17"/>
      <c r="L126" s="17"/>
      <c r="M126" s="17"/>
    </row>
    <row r="127" spans="1:17" ht="13" customHeight="1" x14ac:dyDescent="0.3">
      <c r="A127" s="226"/>
      <c r="B127" s="35"/>
      <c r="C127" s="189" t="s">
        <v>109</v>
      </c>
      <c r="D127" s="13" t="s">
        <v>34</v>
      </c>
      <c r="E127" s="38">
        <f>IF(AND(F160=TRUE,C180=0),((ROUND(D123,2)+ROUND(D124,2))/2)*((ROUND(D125,2)+(4*ROUND(D126,2)))/5)*0.83,0)</f>
        <v>0</v>
      </c>
      <c r="F127" s="113"/>
      <c r="G127" s="358" t="str">
        <f>IF((D126&lt;(D125*0.75)),"Sym spi SHW less than 75% SFL - too narrow","")</f>
        <v/>
      </c>
      <c r="H127" s="358"/>
      <c r="I127" s="358"/>
      <c r="J127" s="358"/>
    </row>
    <row r="128" spans="1:17" x14ac:dyDescent="0.3">
      <c r="A128" s="226"/>
      <c r="B128" s="35"/>
      <c r="C128" s="17"/>
      <c r="D128" s="142"/>
      <c r="E128" s="143"/>
      <c r="F128" s="78"/>
      <c r="G128" s="78"/>
      <c r="H128" s="78"/>
      <c r="I128" s="78"/>
      <c r="J128" s="41"/>
    </row>
    <row r="129" spans="1:17" ht="12.5" x14ac:dyDescent="0.25">
      <c r="A129" s="226"/>
      <c r="B129" s="282" t="s">
        <v>24</v>
      </c>
      <c r="C129" s="8" t="s">
        <v>19</v>
      </c>
      <c r="D129" s="126"/>
      <c r="E129" s="134"/>
      <c r="F129" s="50"/>
      <c r="G129" s="361"/>
      <c r="H129" s="361"/>
      <c r="I129" s="361"/>
      <c r="J129" s="41"/>
    </row>
    <row r="130" spans="1:17" x14ac:dyDescent="0.3">
      <c r="A130" s="226"/>
      <c r="B130" s="26"/>
      <c r="C130" s="8" t="s">
        <v>20</v>
      </c>
      <c r="D130" s="126"/>
      <c r="E130" s="134"/>
      <c r="F130" s="50"/>
      <c r="G130" s="361"/>
      <c r="H130" s="361"/>
      <c r="I130" s="361"/>
      <c r="J130" s="41"/>
    </row>
    <row r="131" spans="1:17" x14ac:dyDescent="0.3">
      <c r="A131" s="226"/>
      <c r="B131" s="26"/>
      <c r="C131" s="96" t="s">
        <v>150</v>
      </c>
      <c r="D131" s="126"/>
      <c r="E131" s="134"/>
      <c r="F131" s="50"/>
      <c r="G131" s="361"/>
      <c r="H131" s="361"/>
      <c r="I131" s="361"/>
      <c r="J131" s="41"/>
    </row>
    <row r="132" spans="1:17" x14ac:dyDescent="0.3">
      <c r="A132" s="226"/>
      <c r="B132" s="26"/>
      <c r="C132" s="8" t="s">
        <v>21</v>
      </c>
      <c r="D132" s="126"/>
      <c r="E132" s="134"/>
      <c r="F132" s="84"/>
      <c r="G132" s="361"/>
      <c r="H132" s="361"/>
      <c r="I132" s="361"/>
      <c r="J132" s="41"/>
    </row>
    <row r="133" spans="1:17" x14ac:dyDescent="0.3">
      <c r="A133" s="226"/>
      <c r="B133" s="35"/>
      <c r="C133" s="189" t="s">
        <v>108</v>
      </c>
      <c r="D133" s="13" t="s">
        <v>34</v>
      </c>
      <c r="E133" s="38">
        <f>IF(AND(F161=TRUE,C181=0),((ROUND(D129,2)+ROUND(D130,2))/2)*((ROUND(D131,2)+(4*ROUND(D132,2)))/5)*0.83,0)</f>
        <v>0</v>
      </c>
      <c r="F133" s="113"/>
      <c r="G133" s="358" t="str">
        <f>IF((D132&lt;(D131*0.75)),"Asym spi SHW less than 75% SFL - too narrow","")</f>
        <v/>
      </c>
      <c r="H133" s="358"/>
      <c r="I133" s="358"/>
      <c r="J133" s="358"/>
    </row>
    <row r="134" spans="1:17" x14ac:dyDescent="0.3">
      <c r="A134" s="226"/>
      <c r="B134" s="35"/>
      <c r="C134" s="149"/>
      <c r="D134" s="81"/>
      <c r="E134" s="82"/>
      <c r="F134" s="78"/>
      <c r="G134" s="175"/>
      <c r="H134" s="175"/>
      <c r="I134" s="175"/>
      <c r="J134" s="175"/>
    </row>
    <row r="135" spans="1:17" x14ac:dyDescent="0.3">
      <c r="A135" s="226"/>
      <c r="B135" s="37" t="s">
        <v>168</v>
      </c>
      <c r="C135" s="17"/>
      <c r="D135" s="136"/>
      <c r="E135" s="137"/>
      <c r="F135" s="51"/>
      <c r="G135" s="51"/>
      <c r="H135" s="51"/>
      <c r="I135" s="51"/>
      <c r="J135" s="41"/>
    </row>
    <row r="136" spans="1:17" x14ac:dyDescent="0.3">
      <c r="A136" s="226"/>
      <c r="B136" s="26" t="s">
        <v>28</v>
      </c>
      <c r="C136" s="8" t="s">
        <v>29</v>
      </c>
      <c r="D136" s="126"/>
      <c r="E136" s="134"/>
      <c r="F136" s="50"/>
      <c r="G136" s="51"/>
      <c r="H136" s="51"/>
      <c r="I136" s="51"/>
      <c r="J136" s="41"/>
    </row>
    <row r="137" spans="1:17" ht="12" customHeight="1" x14ac:dyDescent="0.3">
      <c r="A137" s="226"/>
      <c r="B137" s="26"/>
      <c r="C137" s="8" t="s">
        <v>30</v>
      </c>
      <c r="D137" s="126"/>
      <c r="E137" s="134"/>
      <c r="J137" s="52"/>
    </row>
    <row r="138" spans="1:17" ht="12.5" x14ac:dyDescent="0.25">
      <c r="A138" s="226"/>
      <c r="B138" s="146" t="s">
        <v>223</v>
      </c>
      <c r="C138" s="8" t="s">
        <v>31</v>
      </c>
      <c r="D138" s="126"/>
      <c r="E138" s="134"/>
    </row>
    <row r="139" spans="1:17" x14ac:dyDescent="0.3">
      <c r="A139" s="226"/>
      <c r="B139" s="26"/>
      <c r="C139" s="8" t="s">
        <v>32</v>
      </c>
      <c r="D139" s="126"/>
      <c r="E139" s="134"/>
      <c r="I139" s="17"/>
    </row>
    <row r="140" spans="1:17" x14ac:dyDescent="0.3">
      <c r="A140" s="234"/>
      <c r="B140" s="34"/>
      <c r="C140" s="12"/>
      <c r="D140" s="43"/>
      <c r="E140" s="12"/>
      <c r="G140" s="102"/>
      <c r="J140" s="91"/>
      <c r="K140" s="91"/>
      <c r="L140" s="91"/>
    </row>
    <row r="141" spans="1:17" ht="15.5" x14ac:dyDescent="0.35">
      <c r="A141" s="234"/>
      <c r="B141" s="236" t="s">
        <v>37</v>
      </c>
      <c r="C141" s="237"/>
      <c r="D141" s="226"/>
      <c r="E141" s="237"/>
      <c r="F141" s="105"/>
      <c r="G141" s="105"/>
      <c r="H141" s="105"/>
      <c r="I141" s="105"/>
    </row>
    <row r="142" spans="1:17" ht="12.5" x14ac:dyDescent="0.25">
      <c r="A142" s="40"/>
      <c r="B142" s="356" t="s">
        <v>182</v>
      </c>
      <c r="C142" s="356"/>
      <c r="D142" s="105"/>
      <c r="E142" s="105"/>
      <c r="F142" s="53"/>
      <c r="G142" s="53"/>
      <c r="H142" s="53"/>
      <c r="I142" s="119" t="s">
        <v>157</v>
      </c>
    </row>
    <row r="144" spans="1:17" ht="12.5" x14ac:dyDescent="0.25">
      <c r="A144" s="40"/>
      <c r="B144" s="54"/>
      <c r="C144" s="55"/>
      <c r="D144" s="157" t="s">
        <v>181</v>
      </c>
      <c r="E144" s="53"/>
      <c r="F144" s="53"/>
      <c r="G144" s="53"/>
      <c r="H144" s="12"/>
      <c r="N144" s="30"/>
      <c r="P144" s="2"/>
      <c r="Q144"/>
    </row>
    <row r="145" spans="1:17" ht="13" customHeight="1" x14ac:dyDescent="0.3">
      <c r="A145" s="40"/>
      <c r="B145" s="3" t="s">
        <v>165</v>
      </c>
      <c r="D145" s="20">
        <v>5.4</v>
      </c>
      <c r="E145" s="23" t="s">
        <v>49</v>
      </c>
      <c r="F145" s="355" t="s">
        <v>167</v>
      </c>
      <c r="G145" s="355"/>
      <c r="H145" s="355"/>
      <c r="I145" s="355"/>
      <c r="N145" s="30"/>
      <c r="P145" s="2"/>
      <c r="Q145"/>
    </row>
    <row r="146" spans="1:17" x14ac:dyDescent="0.3">
      <c r="A146" s="40"/>
      <c r="B146" s="3" t="s">
        <v>166</v>
      </c>
      <c r="D146" s="20">
        <v>5.6</v>
      </c>
      <c r="E146" s="23" t="s">
        <v>49</v>
      </c>
      <c r="F146" s="355"/>
      <c r="G146" s="355"/>
      <c r="H146" s="355"/>
      <c r="I146" s="355"/>
      <c r="N146" s="30"/>
      <c r="P146" s="2"/>
      <c r="Q146"/>
    </row>
    <row r="147" spans="1:17" x14ac:dyDescent="0.3">
      <c r="A147" s="40"/>
      <c r="B147" s="3" t="s">
        <v>45</v>
      </c>
      <c r="D147" s="20">
        <v>7.45</v>
      </c>
      <c r="E147" s="24" t="s">
        <v>49</v>
      </c>
      <c r="F147" s="145"/>
      <c r="G147" s="145"/>
      <c r="H147" s="145"/>
      <c r="I147" s="145"/>
      <c r="N147" s="30"/>
      <c r="P147" s="2"/>
      <c r="Q147"/>
    </row>
    <row r="148" spans="1:17" x14ac:dyDescent="0.3">
      <c r="A148" s="40"/>
      <c r="E148" s="56"/>
      <c r="F148" s="56"/>
      <c r="G148" s="56"/>
      <c r="H148" s="56"/>
      <c r="I148" s="56"/>
    </row>
    <row r="149" spans="1:17" x14ac:dyDescent="0.3">
      <c r="A149" s="40"/>
      <c r="B149" s="5" t="s">
        <v>44</v>
      </c>
      <c r="C149" s="15"/>
      <c r="D149" s="16" t="s">
        <v>51</v>
      </c>
      <c r="E149" s="15"/>
      <c r="F149" s="6"/>
    </row>
    <row r="150" spans="1:17" x14ac:dyDescent="0.3">
      <c r="A150" s="40"/>
      <c r="B150" s="7" t="s">
        <v>46</v>
      </c>
      <c r="C150" s="17"/>
      <c r="D150" s="18">
        <f>D32</f>
        <v>0</v>
      </c>
      <c r="E150" s="17" t="s">
        <v>50</v>
      </c>
      <c r="F150" s="21"/>
      <c r="G150" s="349"/>
      <c r="H150" s="349"/>
      <c r="I150" s="349"/>
    </row>
    <row r="151" spans="1:17" x14ac:dyDescent="0.3">
      <c r="A151" s="40"/>
      <c r="B151" s="7" t="s">
        <v>40</v>
      </c>
      <c r="C151" s="17"/>
      <c r="D151" s="18">
        <f>IF(D150&gt;11.99,IF(D150&gt;17.99,D147,D146),D145)</f>
        <v>5.4</v>
      </c>
      <c r="E151" s="17"/>
      <c r="F151" s="21"/>
      <c r="G151" s="349"/>
      <c r="H151" s="349"/>
      <c r="I151" s="349"/>
    </row>
    <row r="152" spans="1:17" x14ac:dyDescent="0.3">
      <c r="A152" s="40"/>
      <c r="B152" s="7" t="s">
        <v>41</v>
      </c>
      <c r="C152" s="17"/>
      <c r="D152" s="18">
        <f>D150*D151</f>
        <v>0</v>
      </c>
      <c r="E152" s="17"/>
      <c r="F152" s="8"/>
    </row>
    <row r="153" spans="1:17" x14ac:dyDescent="0.3">
      <c r="A153" s="40"/>
      <c r="B153" s="7" t="s">
        <v>42</v>
      </c>
      <c r="C153" s="17"/>
      <c r="D153" s="18">
        <f>IF(D164=FALSE,0,D152)</f>
        <v>0</v>
      </c>
      <c r="E153" s="17"/>
      <c r="F153" s="8"/>
    </row>
    <row r="154" spans="1:17" x14ac:dyDescent="0.3">
      <c r="A154" s="40"/>
      <c r="B154" s="10" t="s">
        <v>43</v>
      </c>
      <c r="C154" s="14"/>
      <c r="D154" s="19">
        <f>SUM(D152:D153)</f>
        <v>0</v>
      </c>
      <c r="E154" s="22"/>
      <c r="F154" s="11"/>
    </row>
    <row r="157" spans="1:17" x14ac:dyDescent="0.3">
      <c r="B157" s="66" t="s">
        <v>59</v>
      </c>
    </row>
    <row r="159" spans="1:17" s="2" customFormat="1" hidden="1" x14ac:dyDescent="0.3">
      <c r="B159" s="109"/>
      <c r="D159" s="2" t="s">
        <v>56</v>
      </c>
      <c r="F159" s="2" t="b">
        <f>AND(D93&gt;0,D94&gt;0,D95&gt;0,D96&gt;0,D97&gt;0)</f>
        <v>0</v>
      </c>
      <c r="O159" s="30"/>
      <c r="P159" s="30"/>
    </row>
    <row r="160" spans="1:17" s="2" customFormat="1" hidden="1" x14ac:dyDescent="0.3">
      <c r="B160" s="109"/>
      <c r="D160" s="2" t="s">
        <v>57</v>
      </c>
      <c r="F160" s="2" t="b">
        <f>AND(D123&gt;0,D124&gt;0,D125&gt;0,D126&gt;0)</f>
        <v>0</v>
      </c>
      <c r="O160" s="30"/>
      <c r="P160" s="30"/>
    </row>
    <row r="161" spans="2:16" s="2" customFormat="1" hidden="1" x14ac:dyDescent="0.3">
      <c r="B161" s="109"/>
      <c r="D161" s="2" t="s">
        <v>58</v>
      </c>
      <c r="F161" s="2" t="b">
        <f>AND(D129&gt;0,D130&gt;0,D131&gt;0,D132&gt;0)</f>
        <v>0</v>
      </c>
      <c r="O161" s="30"/>
      <c r="P161" s="30"/>
    </row>
    <row r="162" spans="2:16" s="2" customFormat="1" hidden="1" x14ac:dyDescent="0.3">
      <c r="B162" s="109"/>
      <c r="D162" s="104" t="s">
        <v>180</v>
      </c>
      <c r="F162" s="2" t="b">
        <f>AND(D108&gt;0,D109&gt;0,D110&gt;0,D111&gt;0,D112&gt;0)</f>
        <v>0</v>
      </c>
      <c r="O162" s="30"/>
      <c r="P162" s="30"/>
    </row>
    <row r="163" spans="2:16" s="2" customFormat="1" hidden="1" x14ac:dyDescent="0.3">
      <c r="B163" s="109"/>
      <c r="O163" s="30"/>
      <c r="P163" s="30"/>
    </row>
    <row r="164" spans="2:16" s="2" customFormat="1" hidden="1" x14ac:dyDescent="0.3">
      <c r="B164" s="109"/>
      <c r="C164" s="272" t="s">
        <v>52</v>
      </c>
      <c r="D164" s="106" t="b">
        <v>0</v>
      </c>
      <c r="O164" s="30"/>
      <c r="P164" s="30"/>
    </row>
    <row r="165" spans="2:16" s="2" customFormat="1" hidden="1" x14ac:dyDescent="0.3">
      <c r="B165" s="109"/>
      <c r="C165" s="30" t="s">
        <v>53</v>
      </c>
      <c r="D165" s="30" t="b">
        <v>0</v>
      </c>
      <c r="O165" s="30"/>
      <c r="P165" s="30"/>
    </row>
    <row r="166" spans="2:16" s="2" customFormat="1" hidden="1" x14ac:dyDescent="0.3">
      <c r="B166" s="109"/>
      <c r="C166" s="93" t="s">
        <v>283</v>
      </c>
      <c r="D166" s="30" t="b">
        <v>0</v>
      </c>
      <c r="O166" s="30"/>
      <c r="P166" s="30"/>
    </row>
    <row r="167" spans="2:16" s="2" customFormat="1" hidden="1" x14ac:dyDescent="0.3">
      <c r="B167" s="109"/>
      <c r="C167" s="30" t="s">
        <v>38</v>
      </c>
      <c r="D167" s="30" t="b">
        <v>0</v>
      </c>
      <c r="O167" s="30"/>
      <c r="P167" s="30"/>
    </row>
    <row r="168" spans="2:16" s="2" customFormat="1" hidden="1" x14ac:dyDescent="0.3">
      <c r="B168" s="109"/>
      <c r="C168" s="30"/>
      <c r="D168" s="30"/>
      <c r="F168" s="110" t="s">
        <v>97</v>
      </c>
      <c r="O168" s="30"/>
      <c r="P168" s="30"/>
    </row>
    <row r="169" spans="2:16" s="2" customFormat="1" hidden="1" x14ac:dyDescent="0.3">
      <c r="B169" s="109"/>
      <c r="C169" s="30" t="s">
        <v>39</v>
      </c>
      <c r="D169" s="30" t="b">
        <v>0</v>
      </c>
      <c r="F169" s="110" t="s">
        <v>98</v>
      </c>
      <c r="O169" s="30"/>
      <c r="P169" s="30"/>
    </row>
    <row r="170" spans="2:16" s="2" customFormat="1" hidden="1" x14ac:dyDescent="0.3">
      <c r="B170" s="109"/>
      <c r="C170" s="93" t="s">
        <v>279</v>
      </c>
      <c r="D170" s="30" t="b">
        <v>0</v>
      </c>
      <c r="O170" s="30"/>
      <c r="P170" s="30"/>
    </row>
    <row r="171" spans="2:16" s="2" customFormat="1" hidden="1" x14ac:dyDescent="0.3">
      <c r="B171" s="109"/>
      <c r="C171" s="30"/>
      <c r="D171" s="273" t="s">
        <v>335</v>
      </c>
      <c r="O171" s="30"/>
      <c r="P171" s="30"/>
    </row>
    <row r="172" spans="2:16" s="2" customFormat="1" hidden="1" x14ac:dyDescent="0.3">
      <c r="B172" s="109"/>
      <c r="C172" s="30"/>
      <c r="D172" s="104" t="s">
        <v>209</v>
      </c>
      <c r="O172" s="30"/>
      <c r="P172" s="30"/>
    </row>
    <row r="173" spans="2:16" s="2" customFormat="1" hidden="1" x14ac:dyDescent="0.3">
      <c r="B173" s="109"/>
      <c r="C173" s="30"/>
      <c r="D173" s="104" t="s">
        <v>94</v>
      </c>
      <c r="O173" s="30"/>
      <c r="P173" s="30"/>
    </row>
    <row r="174" spans="2:16" s="2" customFormat="1" hidden="1" x14ac:dyDescent="0.3">
      <c r="B174" s="109"/>
      <c r="C174" s="30"/>
      <c r="D174" s="104" t="s">
        <v>210</v>
      </c>
      <c r="O174" s="30"/>
      <c r="P174" s="30"/>
    </row>
    <row r="175" spans="2:16" s="2" customFormat="1" hidden="1" x14ac:dyDescent="0.3">
      <c r="B175" s="109"/>
      <c r="C175" s="30"/>
      <c r="D175" s="104" t="s">
        <v>211</v>
      </c>
      <c r="O175" s="30"/>
      <c r="P175" s="30"/>
    </row>
    <row r="176" spans="2:16" s="2" customFormat="1" hidden="1" x14ac:dyDescent="0.3">
      <c r="B176" s="109"/>
      <c r="C176" s="30"/>
      <c r="D176" s="2" t="s">
        <v>95</v>
      </c>
      <c r="O176" s="30"/>
      <c r="P176" s="30"/>
    </row>
    <row r="177" spans="2:16" s="2" customFormat="1" hidden="1" x14ac:dyDescent="0.3">
      <c r="B177" s="109"/>
      <c r="C177" s="30"/>
      <c r="D177" s="144" t="s">
        <v>96</v>
      </c>
      <c r="O177" s="30"/>
      <c r="P177" s="30"/>
    </row>
    <row r="178" spans="2:16" s="2" customFormat="1" hidden="1" x14ac:dyDescent="0.3">
      <c r="B178" s="109"/>
      <c r="C178" s="30">
        <v>1</v>
      </c>
      <c r="D178" s="30"/>
      <c r="O178" s="30"/>
      <c r="P178" s="30"/>
    </row>
    <row r="179" spans="2:16" s="2" customFormat="1" hidden="1" x14ac:dyDescent="0.3">
      <c r="B179" s="109"/>
      <c r="O179" s="30"/>
      <c r="P179" s="30"/>
    </row>
    <row r="180" spans="2:16" s="2" customFormat="1" hidden="1" x14ac:dyDescent="0.3">
      <c r="B180" s="109"/>
      <c r="C180" s="2">
        <f>IF((D125*0.75)&gt;D126,1,0)</f>
        <v>0</v>
      </c>
      <c r="D180" s="2" t="s">
        <v>101</v>
      </c>
      <c r="O180" s="30"/>
      <c r="P180" s="30"/>
    </row>
    <row r="181" spans="2:16" s="2" customFormat="1" hidden="1" x14ac:dyDescent="0.3">
      <c r="B181" s="109"/>
      <c r="C181" s="2">
        <f>IF((D131*0.75)&gt;D132,1,0)</f>
        <v>0</v>
      </c>
      <c r="D181" s="2" t="s">
        <v>102</v>
      </c>
      <c r="O181" s="30"/>
      <c r="P181" s="30"/>
    </row>
    <row r="182" spans="2:16" s="2" customFormat="1" hidden="1" x14ac:dyDescent="0.3">
      <c r="B182" s="109"/>
      <c r="O182" s="30"/>
      <c r="P182" s="30"/>
    </row>
    <row r="183" spans="2:16" s="2" customFormat="1" hidden="1" x14ac:dyDescent="0.3">
      <c r="B183" s="109"/>
      <c r="D183" s="273" t="s">
        <v>335</v>
      </c>
      <c r="O183" s="30"/>
      <c r="P183" s="30"/>
    </row>
    <row r="184" spans="2:16" s="2" customFormat="1" hidden="1" x14ac:dyDescent="0.3">
      <c r="B184" s="109"/>
      <c r="D184" s="2" t="s">
        <v>103</v>
      </c>
      <c r="O184" s="30"/>
      <c r="P184" s="30"/>
    </row>
    <row r="185" spans="2:16" s="2" customFormat="1" hidden="1" x14ac:dyDescent="0.3">
      <c r="B185" s="109"/>
      <c r="D185" s="2" t="s">
        <v>104</v>
      </c>
      <c r="O185" s="30"/>
      <c r="P185" s="30"/>
    </row>
    <row r="186" spans="2:16" s="2" customFormat="1" hidden="1" x14ac:dyDescent="0.3">
      <c r="B186" s="109"/>
      <c r="D186" s="2" t="s">
        <v>175</v>
      </c>
      <c r="O186" s="30"/>
      <c r="P186" s="30"/>
    </row>
    <row r="187" spans="2:16" s="2" customFormat="1" hidden="1" x14ac:dyDescent="0.3">
      <c r="B187" s="109"/>
      <c r="C187" s="2">
        <v>1</v>
      </c>
      <c r="D187" s="2" t="s">
        <v>105</v>
      </c>
      <c r="O187" s="30"/>
      <c r="P187" s="30"/>
    </row>
    <row r="188" spans="2:16" s="2" customFormat="1" hidden="1" x14ac:dyDescent="0.3">
      <c r="B188" s="109"/>
      <c r="C188" s="2" t="b">
        <v>0</v>
      </c>
      <c r="D188" s="104" t="s">
        <v>128</v>
      </c>
      <c r="O188" s="30"/>
      <c r="P188" s="30"/>
    </row>
    <row r="189" spans="2:16" s="2" customFormat="1" hidden="1" x14ac:dyDescent="0.3">
      <c r="B189" s="109"/>
      <c r="C189" s="2" t="b">
        <v>0</v>
      </c>
      <c r="D189" s="104" t="s">
        <v>129</v>
      </c>
      <c r="O189" s="30"/>
      <c r="P189" s="30"/>
    </row>
    <row r="190" spans="2:16" s="2" customFormat="1" hidden="1" x14ac:dyDescent="0.3">
      <c r="B190" s="109"/>
      <c r="C190" s="2" t="b">
        <v>0</v>
      </c>
      <c r="D190" s="104" t="s">
        <v>143</v>
      </c>
      <c r="O190" s="30"/>
      <c r="P190" s="30"/>
    </row>
    <row r="191" spans="2:16" s="2" customFormat="1" hidden="1" x14ac:dyDescent="0.3">
      <c r="B191" s="109"/>
      <c r="C191" s="2" t="b">
        <v>0</v>
      </c>
      <c r="D191" s="104" t="s">
        <v>144</v>
      </c>
      <c r="O191" s="30"/>
      <c r="P191" s="30"/>
    </row>
    <row r="192" spans="2:16" s="2" customFormat="1" hidden="1" x14ac:dyDescent="0.3">
      <c r="B192" s="109">
        <f t="shared" ref="B192:B198" si="0">IF(C192=FALSE,0,1)</f>
        <v>0</v>
      </c>
      <c r="C192" s="2" t="b">
        <v>0</v>
      </c>
      <c r="D192" s="2" t="s">
        <v>114</v>
      </c>
      <c r="O192" s="30"/>
      <c r="P192" s="30"/>
    </row>
    <row r="193" spans="1:16" s="2" customFormat="1" hidden="1" x14ac:dyDescent="0.3">
      <c r="B193" s="109">
        <f t="shared" si="0"/>
        <v>0</v>
      </c>
      <c r="C193" s="2" t="b">
        <v>0</v>
      </c>
      <c r="D193" s="98" t="s">
        <v>113</v>
      </c>
      <c r="O193" s="30"/>
      <c r="P193" s="30"/>
    </row>
    <row r="194" spans="1:16" s="2" customFormat="1" hidden="1" x14ac:dyDescent="0.3">
      <c r="B194" s="109">
        <f t="shared" si="0"/>
        <v>0</v>
      </c>
      <c r="C194" s="2" t="b">
        <v>0</v>
      </c>
      <c r="D194" s="98" t="s">
        <v>112</v>
      </c>
      <c r="O194" s="30"/>
      <c r="P194" s="30"/>
    </row>
    <row r="195" spans="1:16" s="2" customFormat="1" hidden="1" x14ac:dyDescent="0.3">
      <c r="A195" s="109">
        <f>SUM(B192:B195)</f>
        <v>0</v>
      </c>
      <c r="B195" s="109">
        <f t="shared" si="0"/>
        <v>0</v>
      </c>
      <c r="C195" s="2" t="b">
        <v>0</v>
      </c>
      <c r="D195" s="98" t="s">
        <v>116</v>
      </c>
      <c r="O195" s="30"/>
      <c r="P195" s="30"/>
    </row>
    <row r="196" spans="1:16" s="2" customFormat="1" hidden="1" x14ac:dyDescent="0.3">
      <c r="B196" s="109">
        <f t="shared" si="0"/>
        <v>0</v>
      </c>
      <c r="C196" s="2" t="b">
        <v>0</v>
      </c>
      <c r="D196" s="2" t="s">
        <v>117</v>
      </c>
      <c r="O196" s="30"/>
      <c r="P196" s="30"/>
    </row>
    <row r="197" spans="1:16" s="2" customFormat="1" hidden="1" x14ac:dyDescent="0.3">
      <c r="A197" s="109">
        <f>SUM(B196:B197)</f>
        <v>0</v>
      </c>
      <c r="B197" s="109">
        <f t="shared" si="0"/>
        <v>0</v>
      </c>
      <c r="C197" s="2" t="b">
        <v>0</v>
      </c>
      <c r="D197" s="104" t="s">
        <v>126</v>
      </c>
      <c r="O197" s="30"/>
      <c r="P197" s="30"/>
    </row>
    <row r="198" spans="1:16" s="2" customFormat="1" hidden="1" x14ac:dyDescent="0.3">
      <c r="B198" s="109">
        <f t="shared" si="0"/>
        <v>0</v>
      </c>
      <c r="C198" s="2" t="b">
        <v>0</v>
      </c>
      <c r="D198" s="2" t="s">
        <v>115</v>
      </c>
      <c r="O198" s="30"/>
      <c r="P198" s="30"/>
    </row>
    <row r="199" spans="1:16" s="2" customFormat="1" hidden="1" x14ac:dyDescent="0.3">
      <c r="B199" s="111">
        <f>SUM(B193:B198)</f>
        <v>0</v>
      </c>
      <c r="D199" s="104" t="s">
        <v>131</v>
      </c>
      <c r="O199" s="30"/>
      <c r="P199" s="30"/>
    </row>
    <row r="200" spans="1:16" s="2" customFormat="1" hidden="1" x14ac:dyDescent="0.3">
      <c r="B200" s="109"/>
      <c r="D200" s="104"/>
      <c r="O200" s="30"/>
      <c r="P200" s="30"/>
    </row>
    <row r="201" spans="1:16" s="2" customFormat="1" hidden="1" x14ac:dyDescent="0.3">
      <c r="B201" s="109"/>
      <c r="C201" s="2">
        <v>1</v>
      </c>
      <c r="D201" s="273" t="s">
        <v>335</v>
      </c>
      <c r="O201" s="30"/>
      <c r="P201" s="30"/>
    </row>
    <row r="202" spans="1:16" s="2" customFormat="1" hidden="1" x14ac:dyDescent="0.3">
      <c r="B202" s="109"/>
      <c r="D202" s="100" t="s">
        <v>122</v>
      </c>
      <c r="O202" s="30"/>
      <c r="P202" s="30"/>
    </row>
    <row r="203" spans="1:16" s="2" customFormat="1" hidden="1" x14ac:dyDescent="0.3">
      <c r="B203" s="109"/>
      <c r="D203" s="100" t="s">
        <v>121</v>
      </c>
      <c r="O203" s="30"/>
      <c r="P203" s="30"/>
    </row>
    <row r="204" spans="1:16" s="2" customFormat="1" ht="23" hidden="1" x14ac:dyDescent="0.3">
      <c r="B204" s="109"/>
      <c r="D204" s="100" t="s">
        <v>119</v>
      </c>
      <c r="O204" s="30"/>
      <c r="P204" s="30"/>
    </row>
    <row r="205" spans="1:16" s="2" customFormat="1" ht="34.5" hidden="1" x14ac:dyDescent="0.3">
      <c r="B205" s="109"/>
      <c r="D205" s="100" t="s">
        <v>120</v>
      </c>
      <c r="O205" s="30"/>
      <c r="P205" s="30"/>
    </row>
    <row r="206" spans="1:16" s="2" customFormat="1" ht="23" hidden="1" x14ac:dyDescent="0.3">
      <c r="B206" s="109"/>
      <c r="D206" s="100" t="s">
        <v>123</v>
      </c>
      <c r="O206" s="30"/>
      <c r="P206" s="30"/>
    </row>
    <row r="207" spans="1:16" s="2" customFormat="1" ht="34.5" hidden="1" x14ac:dyDescent="0.3">
      <c r="B207" s="109"/>
      <c r="D207" s="100" t="s">
        <v>124</v>
      </c>
      <c r="O207" s="30"/>
      <c r="P207" s="30"/>
    </row>
    <row r="208" spans="1:16" s="2" customFormat="1" hidden="1" x14ac:dyDescent="0.3">
      <c r="B208" s="109"/>
      <c r="D208" s="100" t="s">
        <v>125</v>
      </c>
      <c r="O208" s="30"/>
      <c r="P208" s="30"/>
    </row>
    <row r="209" spans="2:16" s="2" customFormat="1" hidden="1" x14ac:dyDescent="0.3">
      <c r="B209" s="109"/>
      <c r="O209" s="30"/>
      <c r="P209" s="30"/>
    </row>
    <row r="210" spans="2:16" s="2" customFormat="1" hidden="1" x14ac:dyDescent="0.3">
      <c r="B210" s="109" t="s">
        <v>238</v>
      </c>
      <c r="C210" s="2">
        <v>1</v>
      </c>
      <c r="D210" s="273" t="s">
        <v>335</v>
      </c>
      <c r="O210" s="30"/>
      <c r="P210" s="30"/>
    </row>
    <row r="211" spans="2:16" s="2" customFormat="1" hidden="1" x14ac:dyDescent="0.3">
      <c r="B211" s="109"/>
      <c r="D211" s="273" t="s">
        <v>190</v>
      </c>
      <c r="O211" s="30"/>
      <c r="P211" s="30"/>
    </row>
    <row r="212" spans="2:16" s="2" customFormat="1" hidden="1" x14ac:dyDescent="0.3">
      <c r="B212" s="109"/>
      <c r="D212" s="273" t="s">
        <v>191</v>
      </c>
      <c r="O212" s="30"/>
      <c r="P212" s="30"/>
    </row>
    <row r="213" spans="2:16" s="2" customFormat="1" hidden="1" x14ac:dyDescent="0.3">
      <c r="B213" s="109"/>
      <c r="D213" s="273" t="s">
        <v>192</v>
      </c>
      <c r="O213" s="30"/>
      <c r="P213" s="30"/>
    </row>
    <row r="214" spans="2:16" s="2" customFormat="1" hidden="1" x14ac:dyDescent="0.3">
      <c r="B214" s="109"/>
      <c r="D214" s="273" t="s">
        <v>193</v>
      </c>
      <c r="O214" s="30"/>
      <c r="P214" s="30"/>
    </row>
    <row r="215" spans="2:16" s="2" customFormat="1" hidden="1" x14ac:dyDescent="0.3">
      <c r="B215" s="109"/>
      <c r="D215" s="273" t="s">
        <v>194</v>
      </c>
      <c r="O215" s="30"/>
      <c r="P215" s="30"/>
    </row>
    <row r="216" spans="2:16" s="2" customFormat="1" hidden="1" x14ac:dyDescent="0.3">
      <c r="B216" s="109"/>
      <c r="D216" s="273" t="s">
        <v>195</v>
      </c>
      <c r="O216" s="30"/>
      <c r="P216" s="30"/>
    </row>
    <row r="217" spans="2:16" s="2" customFormat="1" hidden="1" x14ac:dyDescent="0.3">
      <c r="B217" s="109"/>
      <c r="D217" s="273" t="s">
        <v>196</v>
      </c>
      <c r="O217" s="30"/>
      <c r="P217" s="30"/>
    </row>
    <row r="218" spans="2:16" s="2" customFormat="1" hidden="1" x14ac:dyDescent="0.3">
      <c r="B218" s="109"/>
      <c r="D218" s="273" t="s">
        <v>197</v>
      </c>
      <c r="O218" s="30"/>
      <c r="P218" s="30"/>
    </row>
    <row r="219" spans="2:16" s="2" customFormat="1" hidden="1" x14ac:dyDescent="0.3">
      <c r="B219" s="109"/>
      <c r="D219" s="273" t="s">
        <v>198</v>
      </c>
      <c r="O219" s="30"/>
      <c r="P219" s="30"/>
    </row>
    <row r="220" spans="2:16" s="2" customFormat="1" hidden="1" x14ac:dyDescent="0.3">
      <c r="B220" s="109"/>
      <c r="D220" s="273" t="s">
        <v>199</v>
      </c>
      <c r="O220" s="30"/>
      <c r="P220" s="30"/>
    </row>
    <row r="221" spans="2:16" s="2" customFormat="1" hidden="1" x14ac:dyDescent="0.3">
      <c r="B221" s="109"/>
      <c r="D221" s="273" t="s">
        <v>200</v>
      </c>
      <c r="O221" s="30"/>
      <c r="P221" s="30"/>
    </row>
    <row r="222" spans="2:16" s="2" customFormat="1" hidden="1" x14ac:dyDescent="0.3">
      <c r="B222" s="109"/>
      <c r="D222" s="273" t="s">
        <v>201</v>
      </c>
      <c r="O222" s="30"/>
      <c r="P222" s="30"/>
    </row>
    <row r="223" spans="2:16" s="2" customFormat="1" hidden="1" x14ac:dyDescent="0.3">
      <c r="B223" s="109"/>
      <c r="D223" s="273" t="s">
        <v>202</v>
      </c>
      <c r="O223" s="30"/>
      <c r="P223" s="30"/>
    </row>
    <row r="224" spans="2:16" s="2" customFormat="1" hidden="1" x14ac:dyDescent="0.3">
      <c r="B224" s="109"/>
      <c r="D224" s="273" t="s">
        <v>203</v>
      </c>
      <c r="O224" s="30"/>
      <c r="P224" s="30"/>
    </row>
    <row r="225" spans="2:16" s="2" customFormat="1" hidden="1" x14ac:dyDescent="0.3">
      <c r="B225" s="109"/>
      <c r="D225" s="273"/>
      <c r="O225" s="30"/>
      <c r="P225" s="30"/>
    </row>
    <row r="226" spans="2:16" s="2" customFormat="1" hidden="1" x14ac:dyDescent="0.3">
      <c r="B226" s="109" t="s">
        <v>236</v>
      </c>
      <c r="C226" s="2">
        <v>1</v>
      </c>
      <c r="D226" s="273" t="s">
        <v>335</v>
      </c>
      <c r="O226" s="30"/>
      <c r="P226" s="30"/>
    </row>
    <row r="227" spans="2:16" s="2" customFormat="1" hidden="1" x14ac:dyDescent="0.3">
      <c r="B227" s="109" t="s">
        <v>261</v>
      </c>
      <c r="C227" s="2">
        <f>C210+C226</f>
        <v>2</v>
      </c>
      <c r="D227" s="273" t="s">
        <v>214</v>
      </c>
      <c r="O227" s="30"/>
      <c r="P227" s="30"/>
    </row>
    <row r="228" spans="2:16" s="2" customFormat="1" hidden="1" x14ac:dyDescent="0.3">
      <c r="B228" s="109"/>
      <c r="D228" s="273" t="s">
        <v>215</v>
      </c>
      <c r="O228" s="30"/>
      <c r="P228" s="30"/>
    </row>
    <row r="229" spans="2:16" s="2" customFormat="1" hidden="1" x14ac:dyDescent="0.3">
      <c r="B229" s="109"/>
      <c r="D229" s="273"/>
      <c r="O229" s="30"/>
      <c r="P229" s="30"/>
    </row>
    <row r="230" spans="2:16" s="2" customFormat="1" ht="12.5" hidden="1" x14ac:dyDescent="0.25">
      <c r="B230" s="104" t="s">
        <v>233</v>
      </c>
      <c r="C230" s="2">
        <v>1</v>
      </c>
      <c r="D230" s="273" t="s">
        <v>335</v>
      </c>
      <c r="O230" s="30"/>
      <c r="P230" s="30"/>
    </row>
    <row r="231" spans="2:16" s="2" customFormat="1" ht="12.5" hidden="1" x14ac:dyDescent="0.25">
      <c r="B231" s="104" t="s">
        <v>235</v>
      </c>
      <c r="D231" s="273" t="s">
        <v>208</v>
      </c>
      <c r="O231" s="30"/>
      <c r="P231" s="30"/>
    </row>
    <row r="232" spans="2:16" s="2" customFormat="1" ht="12.5" hidden="1" x14ac:dyDescent="0.25">
      <c r="B232" s="104"/>
      <c r="D232" s="273" t="s">
        <v>207</v>
      </c>
      <c r="O232" s="30"/>
      <c r="P232" s="30"/>
    </row>
    <row r="233" spans="2:16" s="2" customFormat="1" ht="12.5" hidden="1" x14ac:dyDescent="0.25">
      <c r="B233" s="104"/>
      <c r="O233" s="30"/>
      <c r="P233" s="30"/>
    </row>
    <row r="234" spans="2:16" s="2" customFormat="1" ht="12.5" hidden="1" x14ac:dyDescent="0.25">
      <c r="B234" s="104" t="s">
        <v>237</v>
      </c>
      <c r="C234" s="2">
        <v>1</v>
      </c>
      <c r="D234" s="273" t="s">
        <v>335</v>
      </c>
      <c r="O234" s="30"/>
      <c r="P234" s="30"/>
    </row>
    <row r="235" spans="2:16" s="2" customFormat="1" ht="12.5" hidden="1" x14ac:dyDescent="0.25">
      <c r="B235" s="104"/>
      <c r="D235" s="273" t="s">
        <v>202</v>
      </c>
      <c r="O235" s="30"/>
      <c r="P235" s="30"/>
    </row>
    <row r="236" spans="2:16" s="2" customFormat="1" ht="12.5" hidden="1" x14ac:dyDescent="0.25">
      <c r="B236" s="104"/>
      <c r="D236" s="273" t="s">
        <v>190</v>
      </c>
      <c r="O236" s="30"/>
      <c r="P236" s="30"/>
    </row>
    <row r="237" spans="2:16" s="2" customFormat="1" ht="12.5" hidden="1" x14ac:dyDescent="0.25">
      <c r="B237" s="104"/>
      <c r="D237" s="273" t="s">
        <v>219</v>
      </c>
      <c r="O237" s="30"/>
      <c r="P237" s="30"/>
    </row>
    <row r="238" spans="2:16" s="2" customFormat="1" ht="12.5" hidden="1" x14ac:dyDescent="0.25">
      <c r="B238" s="104"/>
      <c r="D238" s="273" t="s">
        <v>125</v>
      </c>
      <c r="O238" s="30"/>
      <c r="P238" s="30"/>
    </row>
    <row r="239" spans="2:16" s="2" customFormat="1" ht="12.5" hidden="1" x14ac:dyDescent="0.25">
      <c r="B239" s="104"/>
      <c r="O239" s="30"/>
      <c r="P239" s="30"/>
    </row>
    <row r="240" spans="2:16" s="2" customFormat="1" ht="12.5" hidden="1" x14ac:dyDescent="0.25">
      <c r="B240" s="104" t="s">
        <v>253</v>
      </c>
      <c r="C240" s="2">
        <v>1</v>
      </c>
      <c r="D240" s="273" t="s">
        <v>335</v>
      </c>
      <c r="O240" s="30"/>
      <c r="P240" s="30"/>
    </row>
    <row r="241" spans="2:16" s="2" customFormat="1" ht="12.5" hidden="1" x14ac:dyDescent="0.25">
      <c r="B241" s="104"/>
      <c r="D241" s="273" t="s">
        <v>249</v>
      </c>
      <c r="O241" s="30"/>
      <c r="P241" s="30"/>
    </row>
    <row r="242" spans="2:16" s="2" customFormat="1" ht="12.5" hidden="1" x14ac:dyDescent="0.25">
      <c r="B242" s="104"/>
      <c r="D242" s="273" t="s">
        <v>250</v>
      </c>
      <c r="O242" s="30"/>
      <c r="P242" s="30"/>
    </row>
    <row r="243" spans="2:16" s="2" customFormat="1" ht="12.5" hidden="1" x14ac:dyDescent="0.25">
      <c r="B243" s="104"/>
      <c r="D243" s="273" t="s">
        <v>251</v>
      </c>
      <c r="O243" s="30"/>
      <c r="P243" s="30"/>
    </row>
    <row r="244" spans="2:16" s="2" customFormat="1" ht="12.5" hidden="1" x14ac:dyDescent="0.25">
      <c r="B244" s="104"/>
      <c r="D244" s="273" t="s">
        <v>252</v>
      </c>
      <c r="O244" s="30"/>
      <c r="P244" s="30"/>
    </row>
    <row r="245" spans="2:16" s="2" customFormat="1" ht="12.5" hidden="1" x14ac:dyDescent="0.25">
      <c r="B245" s="104" t="s">
        <v>234</v>
      </c>
      <c r="C245" s="2">
        <v>1</v>
      </c>
      <c r="D245" s="273" t="s">
        <v>335</v>
      </c>
      <c r="O245" s="30"/>
      <c r="P245" s="30"/>
    </row>
    <row r="246" spans="2:16" s="2" customFormat="1" ht="12.5" hidden="1" x14ac:dyDescent="0.25">
      <c r="B246" s="104"/>
      <c r="D246" s="273" t="s">
        <v>208</v>
      </c>
      <c r="O246" s="30"/>
      <c r="P246" s="30"/>
    </row>
    <row r="247" spans="2:16" s="2" customFormat="1" ht="12.5" hidden="1" x14ac:dyDescent="0.25">
      <c r="B247" s="104"/>
      <c r="D247" s="273" t="s">
        <v>207</v>
      </c>
      <c r="O247" s="30"/>
      <c r="P247" s="30"/>
    </row>
    <row r="248" spans="2:16" s="2" customFormat="1" ht="25" hidden="1" x14ac:dyDescent="0.25">
      <c r="B248" s="274" t="s">
        <v>288</v>
      </c>
      <c r="C248" s="2">
        <v>1</v>
      </c>
      <c r="D248" s="273" t="s">
        <v>289</v>
      </c>
      <c r="O248" s="30"/>
      <c r="P248" s="30"/>
    </row>
    <row r="249" spans="2:16" s="2" customFormat="1" hidden="1" x14ac:dyDescent="0.3">
      <c r="B249" s="109"/>
      <c r="O249" s="30"/>
      <c r="P249" s="30"/>
    </row>
    <row r="250" spans="2:16" hidden="1" x14ac:dyDescent="0.3"/>
  </sheetData>
  <sheetProtection algorithmName="SHA-512" hashValue="jlRz158rJtMBF5qyKNZN+o8+OmFhs8a8nu6meUmwXX4D3CmaaxGfhB3HPxMt9Mfyg1IGCWDiFGDhJ5ZVaJjxjw==" saltValue="q2Xa7kypymUFxdwlMDSQRA==" spinCount="100000" sheet="1" selectLockedCells="1"/>
  <mergeCells count="102">
    <mergeCell ref="G39:M39"/>
    <mergeCell ref="G53:N53"/>
    <mergeCell ref="E74:G74"/>
    <mergeCell ref="D19:F19"/>
    <mergeCell ref="A1:B2"/>
    <mergeCell ref="D5:H6"/>
    <mergeCell ref="C9:H9"/>
    <mergeCell ref="D16:F16"/>
    <mergeCell ref="G55:N55"/>
    <mergeCell ref="G56:N56"/>
    <mergeCell ref="D17:F17"/>
    <mergeCell ref="D18:F18"/>
    <mergeCell ref="B72:D73"/>
    <mergeCell ref="B81:C81"/>
    <mergeCell ref="B51:C51"/>
    <mergeCell ref="I32:L32"/>
    <mergeCell ref="B54:C54"/>
    <mergeCell ref="G49:N49"/>
    <mergeCell ref="G45:N45"/>
    <mergeCell ref="G46:N46"/>
    <mergeCell ref="B58:F58"/>
    <mergeCell ref="D33:F33"/>
    <mergeCell ref="B57:C57"/>
    <mergeCell ref="B52:C52"/>
    <mergeCell ref="B53:C53"/>
    <mergeCell ref="B77:C77"/>
    <mergeCell ref="G44:N44"/>
    <mergeCell ref="G47:N47"/>
    <mergeCell ref="G57:N57"/>
    <mergeCell ref="B55:E55"/>
    <mergeCell ref="G48:N48"/>
    <mergeCell ref="G43:N43"/>
    <mergeCell ref="D42:E42"/>
    <mergeCell ref="I36:L36"/>
    <mergeCell ref="I37:L37"/>
    <mergeCell ref="B59:F59"/>
    <mergeCell ref="B48:B49"/>
    <mergeCell ref="B69:C69"/>
    <mergeCell ref="B78:C78"/>
    <mergeCell ref="B76:C76"/>
    <mergeCell ref="G54:N54"/>
    <mergeCell ref="H1:H3"/>
    <mergeCell ref="C1:G2"/>
    <mergeCell ref="G29:L29"/>
    <mergeCell ref="G30:L30"/>
    <mergeCell ref="H18:I18"/>
    <mergeCell ref="D22:F22"/>
    <mergeCell ref="D15:F15"/>
    <mergeCell ref="D23:F23"/>
    <mergeCell ref="D21:F21"/>
    <mergeCell ref="J4:N4"/>
    <mergeCell ref="H19:I19"/>
    <mergeCell ref="J7:N7"/>
    <mergeCell ref="H11:J12"/>
    <mergeCell ref="H13:J13"/>
    <mergeCell ref="H17:I17"/>
    <mergeCell ref="D14:F14"/>
    <mergeCell ref="B29:E29"/>
    <mergeCell ref="B30:C30"/>
    <mergeCell ref="G51:N51"/>
    <mergeCell ref="G52:N52"/>
    <mergeCell ref="G151:I151"/>
    <mergeCell ref="G150:I150"/>
    <mergeCell ref="C92:H92"/>
    <mergeCell ref="B119:D119"/>
    <mergeCell ref="B120:D120"/>
    <mergeCell ref="F113:I113"/>
    <mergeCell ref="F98:I98"/>
    <mergeCell ref="F145:I146"/>
    <mergeCell ref="B142:C142"/>
    <mergeCell ref="F117:L117"/>
    <mergeCell ref="G133:J133"/>
    <mergeCell ref="G127:J127"/>
    <mergeCell ref="H99:K100"/>
    <mergeCell ref="B122:E122"/>
    <mergeCell ref="G129:I132"/>
    <mergeCell ref="F106:I106"/>
    <mergeCell ref="F107:I107"/>
    <mergeCell ref="F91:N91"/>
    <mergeCell ref="D69:E69"/>
    <mergeCell ref="B84:F84"/>
    <mergeCell ref="B101:C101"/>
    <mergeCell ref="F103:H103"/>
    <mergeCell ref="B71:C71"/>
    <mergeCell ref="I8:J8"/>
    <mergeCell ref="D11:F11"/>
    <mergeCell ref="D12:F12"/>
    <mergeCell ref="I31:L31"/>
    <mergeCell ref="I34:L34"/>
    <mergeCell ref="C24:H25"/>
    <mergeCell ref="H16:I16"/>
    <mergeCell ref="G50:N50"/>
    <mergeCell ref="H20:I20"/>
    <mergeCell ref="H21:J23"/>
    <mergeCell ref="G40:M40"/>
    <mergeCell ref="D20:F20"/>
    <mergeCell ref="C26:H26"/>
    <mergeCell ref="I35:L35"/>
    <mergeCell ref="G42:N42"/>
    <mergeCell ref="I33:L33"/>
    <mergeCell ref="B82:C82"/>
    <mergeCell ref="B79:C79"/>
  </mergeCells>
  <phoneticPr fontId="3" type="noConversion"/>
  <conditionalFormatting sqref="E127 E133 E98">
    <cfRule type="cellIs" dxfId="1" priority="4" stopIfTrue="1" operator="equal">
      <formula>0</formula>
    </cfRule>
  </conditionalFormatting>
  <conditionalFormatting sqref="E113">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3:D126 D87:D89 D136:D139 D129:D132" xr:uid="{00000000-0002-0000-0000-000000000000}">
      <formula1>0</formula1>
      <formula2>100000</formula2>
    </dataValidation>
    <dataValidation type="whole" allowBlank="1" showInputMessage="1" showErrorMessage="1" error="Numbers only, do not include letters please. If not applicable, leave blank." sqref="D117 D104" xr:uid="{00000000-0002-0000-0000-000001000000}">
      <formula1>0</formula1>
      <formula2>100</formula2>
    </dataValidation>
    <dataValidation type="decimal" allowBlank="1" showInputMessage="1" showErrorMessage="1" error="Numbers only, do not include letters please. If not applicable, leave blank." sqref="D93:D97 D91 D106:D112" xr:uid="{00000000-0002-0000-0000-000002000000}">
      <formula1>0</formula1>
      <formula2>10000</formula2>
    </dataValidation>
    <dataValidation type="decimal" allowBlank="1" showInputMessage="1" showErrorMessage="1" error="Numbers only, do not include letters please. If not applicable, leave blank." sqref="D79:D80 D40:D41 D76:D77 D62:D68 D44:D54 D56:D57" xr:uid="{00000000-0002-0000-0000-000003000000}">
      <formula1>0</formula1>
      <formula2>1000000</formula2>
    </dataValidation>
    <dataValidation type="decimal" allowBlank="1" showInputMessage="1" showErrorMessage="1" errorTitle="text" error="Do not include letters please. If not applicable, leave blank." sqref="D32 D34:D39" xr:uid="{00000000-0002-0000-0000-000004000000}">
      <formula1>0</formula1>
      <formula2>1000000</formula2>
    </dataValidation>
  </dataValidations>
  <hyperlinks>
    <hyperlink ref="B80:C80" r:id="rId1" display="(see info &amp; drawings)" xr:uid="{00000000-0004-0000-0000-000000000000}"/>
    <hyperlink ref="H21:J22" location="'Data Protection'!A1" display="I have read the Data Protection policy (click to read in separate sheet) and agree to receive emails from Seahorse Rating Ltd and Member Partners (tick)" xr:uid="{00000000-0004-0000-0000-000001000000}"/>
  </hyperlinks>
  <pageMargins left="0.35433070866141736" right="0.39370078740157483" top="0.19685039370078741" bottom="0.19685039370078741" header="0.51181102362204722" footer="0.51181102362204722"/>
  <pageSetup paperSize="9" scale="9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3</xdr:col>
                    <xdr:colOff>6350</xdr:colOff>
                    <xdr:row>31</xdr:row>
                    <xdr:rowOff>76200</xdr:rowOff>
                  </from>
                  <to>
                    <xdr:col>3</xdr:col>
                    <xdr:colOff>355600</xdr:colOff>
                    <xdr:row>33</xdr:row>
                    <xdr:rowOff>88900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67</xdr:row>
                    <xdr:rowOff>133350</xdr:rowOff>
                  </from>
                  <to>
                    <xdr:col>4</xdr:col>
                    <xdr:colOff>1327150</xdr:colOff>
                    <xdr:row>69</xdr:row>
                    <xdr:rowOff>12700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806450</xdr:colOff>
                    <xdr:row>99</xdr:row>
                    <xdr:rowOff>158750</xdr:rowOff>
                  </from>
                  <to>
                    <xdr:col>4</xdr:col>
                    <xdr:colOff>1250950</xdr:colOff>
                    <xdr:row>101</xdr:row>
                    <xdr:rowOff>31750</xdr:rowOff>
                  </to>
                </anchor>
              </controlPr>
            </control>
          </mc:Choice>
        </mc:AlternateContent>
        <mc:AlternateContent xmlns:mc="http://schemas.openxmlformats.org/markup-compatibility/2006">
          <mc:Choice Requires="x14">
            <control shapeId="1066" r:id="rId9" name="Drop Down 42">
              <controlPr defaultSize="0" autoLine="0" autoPict="0">
                <anchor moveWithCells="1">
                  <from>
                    <xdr:col>3</xdr:col>
                    <xdr:colOff>0</xdr:colOff>
                    <xdr:row>81</xdr:row>
                    <xdr:rowOff>0</xdr:rowOff>
                  </from>
                  <to>
                    <xdr:col>5</xdr:col>
                    <xdr:colOff>0</xdr:colOff>
                    <xdr:row>81</xdr:row>
                    <xdr:rowOff>184150</xdr:rowOff>
                  </to>
                </anchor>
              </controlPr>
            </control>
          </mc:Choice>
        </mc:AlternateContent>
        <mc:AlternateContent xmlns:mc="http://schemas.openxmlformats.org/markup-compatibility/2006">
          <mc:Choice Requires="x14">
            <control shapeId="1082" r:id="rId10" name="Check Box 58">
              <controlPr locked="0" defaultSize="0" autoFill="0" autoLine="0" autoPict="0">
                <anchor moveWithCells="1" sizeWithCells="1">
                  <from>
                    <xdr:col>4</xdr:col>
                    <xdr:colOff>819150</xdr:colOff>
                    <xdr:row>117</xdr:row>
                    <xdr:rowOff>69850</xdr:rowOff>
                  </from>
                  <to>
                    <xdr:col>4</xdr:col>
                    <xdr:colOff>1143000</xdr:colOff>
                    <xdr:row>119</xdr:row>
                    <xdr:rowOff>114300</xdr:rowOff>
                  </to>
                </anchor>
              </controlPr>
            </control>
          </mc:Choice>
        </mc:AlternateContent>
        <mc:AlternateContent xmlns:mc="http://schemas.openxmlformats.org/markup-compatibility/2006">
          <mc:Choice Requires="x14">
            <control shapeId="1083" r:id="rId11" name="Check Box 59">
              <controlPr locked="0" defaultSize="0" autoFill="0" autoLine="0" autoPict="0">
                <anchor moveWithCells="1" sizeWithCells="1">
                  <from>
                    <xdr:col>4</xdr:col>
                    <xdr:colOff>819150</xdr:colOff>
                    <xdr:row>118</xdr:row>
                    <xdr:rowOff>133350</xdr:rowOff>
                  </from>
                  <to>
                    <xdr:col>4</xdr:col>
                    <xdr:colOff>1143000</xdr:colOff>
                    <xdr:row>120</xdr:row>
                    <xdr:rowOff>19050</xdr:rowOff>
                  </to>
                </anchor>
              </controlPr>
            </control>
          </mc:Choice>
        </mc:AlternateContent>
        <mc:AlternateContent xmlns:mc="http://schemas.openxmlformats.org/markup-compatibility/2006">
          <mc:Choice Requires="x14">
            <control shapeId="1199" r:id="rId12" name="Drop Down 175">
              <controlPr defaultSize="0" autoLine="0" autoPict="0">
                <anchor moveWithCells="1">
                  <from>
                    <xdr:col>3</xdr:col>
                    <xdr:colOff>6350</xdr:colOff>
                    <xdr:row>41</xdr:row>
                    <xdr:rowOff>19050</xdr:rowOff>
                  </from>
                  <to>
                    <xdr:col>4</xdr:col>
                    <xdr:colOff>1327150</xdr:colOff>
                    <xdr:row>41</xdr:row>
                    <xdr:rowOff>203200</xdr:rowOff>
                  </to>
                </anchor>
              </controlPr>
            </control>
          </mc:Choice>
        </mc:AlternateContent>
        <mc:AlternateContent xmlns:mc="http://schemas.openxmlformats.org/markup-compatibility/2006">
          <mc:Choice Requires="x14">
            <control shapeId="1210" r:id="rId13" name="Drop Down 186">
              <controlPr locked="0" defaultSize="0" autoLine="0" autoPict="0">
                <anchor moveWithCells="1">
                  <from>
                    <xdr:col>3</xdr:col>
                    <xdr:colOff>0</xdr:colOff>
                    <xdr:row>42</xdr:row>
                    <xdr:rowOff>12700</xdr:rowOff>
                  </from>
                  <to>
                    <xdr:col>4</xdr:col>
                    <xdr:colOff>457200</xdr:colOff>
                    <xdr:row>42</xdr:row>
                    <xdr:rowOff>184150</xdr:rowOff>
                  </to>
                </anchor>
              </controlPr>
            </control>
          </mc:Choice>
        </mc:AlternateContent>
        <mc:AlternateContent xmlns:mc="http://schemas.openxmlformats.org/markup-compatibility/2006">
          <mc:Choice Requires="x14">
            <control shapeId="1215" r:id="rId14" name="Check Box 191">
              <controlPr locked="0" defaultSize="0" autoFill="0" autoLine="0" autoPict="0">
                <anchor moveWithCells="1">
                  <from>
                    <xdr:col>6</xdr:col>
                    <xdr:colOff>38100</xdr:colOff>
                    <xdr:row>30</xdr:row>
                    <xdr:rowOff>25400</xdr:rowOff>
                  </from>
                  <to>
                    <xdr:col>7</xdr:col>
                    <xdr:colOff>412750</xdr:colOff>
                    <xdr:row>31</xdr:row>
                    <xdr:rowOff>50800</xdr:rowOff>
                  </to>
                </anchor>
              </controlPr>
            </control>
          </mc:Choice>
        </mc:AlternateContent>
        <mc:AlternateContent xmlns:mc="http://schemas.openxmlformats.org/markup-compatibility/2006">
          <mc:Choice Requires="x14">
            <control shapeId="1216" r:id="rId15" name="Check Box 192">
              <controlPr locked="0" defaultSize="0" autoFill="0" autoLine="0" autoPict="0">
                <anchor moveWithCells="1">
                  <from>
                    <xdr:col>6</xdr:col>
                    <xdr:colOff>38100</xdr:colOff>
                    <xdr:row>31</xdr:row>
                    <xdr:rowOff>12700</xdr:rowOff>
                  </from>
                  <to>
                    <xdr:col>7</xdr:col>
                    <xdr:colOff>412750</xdr:colOff>
                    <xdr:row>32</xdr:row>
                    <xdr:rowOff>76200</xdr:rowOff>
                  </to>
                </anchor>
              </controlPr>
            </control>
          </mc:Choice>
        </mc:AlternateContent>
        <mc:AlternateContent xmlns:mc="http://schemas.openxmlformats.org/markup-compatibility/2006">
          <mc:Choice Requires="x14">
            <control shapeId="1217" r:id="rId16" name="Check Box 193">
              <controlPr locked="0" defaultSize="0" autoFill="0" autoLine="0" autoPict="0">
                <anchor moveWithCells="1">
                  <from>
                    <xdr:col>6</xdr:col>
                    <xdr:colOff>38100</xdr:colOff>
                    <xdr:row>32</xdr:row>
                    <xdr:rowOff>12700</xdr:rowOff>
                  </from>
                  <to>
                    <xdr:col>7</xdr:col>
                    <xdr:colOff>412750</xdr:colOff>
                    <xdr:row>33</xdr:row>
                    <xdr:rowOff>76200</xdr:rowOff>
                  </to>
                </anchor>
              </controlPr>
            </control>
          </mc:Choice>
        </mc:AlternateContent>
        <mc:AlternateContent xmlns:mc="http://schemas.openxmlformats.org/markup-compatibility/2006">
          <mc:Choice Requires="x14">
            <control shapeId="1218" r:id="rId17" name="Check Box 194">
              <controlPr locked="0" defaultSize="0" autoFill="0" autoLine="0" autoPict="0">
                <anchor moveWithCells="1">
                  <from>
                    <xdr:col>6</xdr:col>
                    <xdr:colOff>44450</xdr:colOff>
                    <xdr:row>34</xdr:row>
                    <xdr:rowOff>0</xdr:rowOff>
                  </from>
                  <to>
                    <xdr:col>7</xdr:col>
                    <xdr:colOff>419100</xdr:colOff>
                    <xdr:row>35</xdr:row>
                    <xdr:rowOff>69850</xdr:rowOff>
                  </to>
                </anchor>
              </controlPr>
            </control>
          </mc:Choice>
        </mc:AlternateContent>
        <mc:AlternateContent xmlns:mc="http://schemas.openxmlformats.org/markup-compatibility/2006">
          <mc:Choice Requires="x14">
            <control shapeId="1219" r:id="rId18" name="Check Box 195">
              <controlPr locked="0" defaultSize="0" autoFill="0" autoLine="0" autoPict="0">
                <anchor moveWithCells="1">
                  <from>
                    <xdr:col>6</xdr:col>
                    <xdr:colOff>50800</xdr:colOff>
                    <xdr:row>35</xdr:row>
                    <xdr:rowOff>152400</xdr:rowOff>
                  </from>
                  <to>
                    <xdr:col>7</xdr:col>
                    <xdr:colOff>431800</xdr:colOff>
                    <xdr:row>37</xdr:row>
                    <xdr:rowOff>50800</xdr:rowOff>
                  </to>
                </anchor>
              </controlPr>
            </control>
          </mc:Choice>
        </mc:AlternateContent>
        <mc:AlternateContent xmlns:mc="http://schemas.openxmlformats.org/markup-compatibility/2006">
          <mc:Choice Requires="x14">
            <control shapeId="1220" r:id="rId19" name="Check Box 196">
              <controlPr locked="0" defaultSize="0" autoFill="0" autoLine="0" autoPict="0">
                <anchor moveWithCells="1">
                  <from>
                    <xdr:col>6</xdr:col>
                    <xdr:colOff>38100</xdr:colOff>
                    <xdr:row>33</xdr:row>
                    <xdr:rowOff>6350</xdr:rowOff>
                  </from>
                  <to>
                    <xdr:col>7</xdr:col>
                    <xdr:colOff>412750</xdr:colOff>
                    <xdr:row>34</xdr:row>
                    <xdr:rowOff>69850</xdr:rowOff>
                  </to>
                </anchor>
              </controlPr>
            </control>
          </mc:Choice>
        </mc:AlternateContent>
        <mc:AlternateContent xmlns:mc="http://schemas.openxmlformats.org/markup-compatibility/2006">
          <mc:Choice Requires="x14">
            <control shapeId="1221" r:id="rId20" name="Check Box 197">
              <controlPr locked="0" defaultSize="0" autoFill="0" autoLine="0" autoPict="0">
                <anchor moveWithCells="1">
                  <from>
                    <xdr:col>6</xdr:col>
                    <xdr:colOff>44450</xdr:colOff>
                    <xdr:row>35</xdr:row>
                    <xdr:rowOff>0</xdr:rowOff>
                  </from>
                  <to>
                    <xdr:col>7</xdr:col>
                    <xdr:colOff>571500</xdr:colOff>
                    <xdr:row>36</xdr:row>
                    <xdr:rowOff>57150</xdr:rowOff>
                  </to>
                </anchor>
              </controlPr>
            </control>
          </mc:Choice>
        </mc:AlternateContent>
        <mc:AlternateContent xmlns:mc="http://schemas.openxmlformats.org/markup-compatibility/2006">
          <mc:Choice Requires="x14">
            <control shapeId="1223" r:id="rId21" name="Drop Down 199">
              <controlPr defaultSize="0" autoLine="0" autoPict="0">
                <anchor moveWithCells="1">
                  <from>
                    <xdr:col>3</xdr:col>
                    <xdr:colOff>0</xdr:colOff>
                    <xdr:row>79</xdr:row>
                    <xdr:rowOff>139700</xdr:rowOff>
                  </from>
                  <to>
                    <xdr:col>5</xdr:col>
                    <xdr:colOff>0</xdr:colOff>
                    <xdr:row>80</xdr:row>
                    <xdr:rowOff>165100</xdr:rowOff>
                  </to>
                </anchor>
              </controlPr>
            </control>
          </mc:Choice>
        </mc:AlternateContent>
        <mc:AlternateContent xmlns:mc="http://schemas.openxmlformats.org/markup-compatibility/2006">
          <mc:Choice Requires="x14">
            <control shapeId="1232" r:id="rId22" name="Drop Down 208">
              <controlPr locked="0" defaultSize="0" autoLine="0" autoPict="0">
                <anchor moveWithCells="1">
                  <from>
                    <xdr:col>3</xdr:col>
                    <xdr:colOff>12700</xdr:colOff>
                    <xdr:row>55</xdr:row>
                    <xdr:rowOff>139700</xdr:rowOff>
                  </from>
                  <to>
                    <xdr:col>4</xdr:col>
                    <xdr:colOff>393700</xdr:colOff>
                    <xdr:row>57</xdr:row>
                    <xdr:rowOff>12700</xdr:rowOff>
                  </to>
                </anchor>
              </controlPr>
            </control>
          </mc:Choice>
        </mc:AlternateContent>
        <mc:AlternateContent xmlns:mc="http://schemas.openxmlformats.org/markup-compatibility/2006">
          <mc:Choice Requires="x14">
            <control shapeId="1234" r:id="rId23" name="Drop Down 210">
              <controlPr locked="0" defaultSize="0" autoLine="0" autoPict="0">
                <anchor moveWithCells="1">
                  <from>
                    <xdr:col>3</xdr:col>
                    <xdr:colOff>6350</xdr:colOff>
                    <xdr:row>49</xdr:row>
                    <xdr:rowOff>139700</xdr:rowOff>
                  </from>
                  <to>
                    <xdr:col>5</xdr:col>
                    <xdr:colOff>50800</xdr:colOff>
                    <xdr:row>51</xdr:row>
                    <xdr:rowOff>0</xdr:rowOff>
                  </to>
                </anchor>
              </controlPr>
            </control>
          </mc:Choice>
        </mc:AlternateContent>
        <mc:AlternateContent xmlns:mc="http://schemas.openxmlformats.org/markup-compatibility/2006">
          <mc:Choice Requires="x14">
            <control shapeId="1270" r:id="rId24" name="Check Box 246">
              <controlPr locked="0" defaultSize="0" autoFill="0" autoLine="0" autoPict="0">
                <anchor moveWithCells="1">
                  <from>
                    <xdr:col>9</xdr:col>
                    <xdr:colOff>247650</xdr:colOff>
                    <xdr:row>11</xdr:row>
                    <xdr:rowOff>133350</xdr:rowOff>
                  </from>
                  <to>
                    <xdr:col>9</xdr:col>
                    <xdr:colOff>590550</xdr:colOff>
                    <xdr:row>13</xdr:row>
                    <xdr:rowOff>76200</xdr:rowOff>
                  </to>
                </anchor>
              </controlPr>
            </control>
          </mc:Choice>
        </mc:AlternateContent>
        <mc:AlternateContent xmlns:mc="http://schemas.openxmlformats.org/markup-compatibility/2006">
          <mc:Choice Requires="x14">
            <control shapeId="1271" r:id="rId25" name="Check Box 247">
              <controlPr locked="0" defaultSize="0" autoFill="0" autoLine="0" autoPict="0">
                <anchor moveWithCells="1">
                  <from>
                    <xdr:col>9</xdr:col>
                    <xdr:colOff>152400</xdr:colOff>
                    <xdr:row>21</xdr:row>
                    <xdr:rowOff>88900</xdr:rowOff>
                  </from>
                  <to>
                    <xdr:col>9</xdr:col>
                    <xdr:colOff>495300</xdr:colOff>
                    <xdr:row>23</xdr:row>
                    <xdr:rowOff>31750</xdr:rowOff>
                  </to>
                </anchor>
              </controlPr>
            </control>
          </mc:Choice>
        </mc:AlternateContent>
        <mc:AlternateContent xmlns:mc="http://schemas.openxmlformats.org/markup-compatibility/2006">
          <mc:Choice Requires="x14">
            <control shapeId="1276" r:id="rId26" name="Drop Down 252">
              <controlPr locked="0" defaultSize="0" autoLine="0" autoPict="0">
                <anchor moveWithCells="1">
                  <from>
                    <xdr:col>9</xdr:col>
                    <xdr:colOff>596900</xdr:colOff>
                    <xdr:row>13</xdr:row>
                    <xdr:rowOff>44450</xdr:rowOff>
                  </from>
                  <to>
                    <xdr:col>9</xdr:col>
                    <xdr:colOff>1231900</xdr:colOff>
                    <xdr:row>14</xdr:row>
                    <xdr:rowOff>31750</xdr:rowOff>
                  </to>
                </anchor>
              </controlPr>
            </control>
          </mc:Choice>
        </mc:AlternateContent>
        <mc:AlternateContent xmlns:mc="http://schemas.openxmlformats.org/markup-compatibility/2006">
          <mc:Choice Requires="x14">
            <control shapeId="1280" r:id="rId27" name="Drop Down 256">
              <controlPr locked="0" defaultSize="0" autoLine="0" autoPict="0">
                <anchor moveWithCells="1">
                  <from>
                    <xdr:col>4</xdr:col>
                    <xdr:colOff>44450</xdr:colOff>
                    <xdr:row>70</xdr:row>
                    <xdr:rowOff>146050</xdr:rowOff>
                  </from>
                  <to>
                    <xdr:col>4</xdr:col>
                    <xdr:colOff>1270000</xdr:colOff>
                    <xdr:row>72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3" sqref="A3"/>
    </sheetView>
  </sheetViews>
  <sheetFormatPr defaultRowHeight="12.5" x14ac:dyDescent="0.25"/>
  <cols>
    <col min="1" max="1" width="69.7265625" customWidth="1"/>
  </cols>
  <sheetData>
    <row r="1" spans="1:6" ht="13" x14ac:dyDescent="0.3">
      <c r="A1" s="5" t="s">
        <v>280</v>
      </c>
      <c r="B1" s="242"/>
      <c r="C1" s="242"/>
      <c r="D1" s="242"/>
      <c r="E1" s="242"/>
      <c r="F1" s="243"/>
    </row>
    <row r="2" spans="1:6" ht="100" x14ac:dyDescent="0.25">
      <c r="A2" s="244" t="s">
        <v>281</v>
      </c>
    </row>
    <row r="3" spans="1:6" ht="63.5" x14ac:dyDescent="0.3">
      <c r="A3" s="245" t="s">
        <v>282</v>
      </c>
    </row>
    <row r="4" spans="1:6" ht="23" x14ac:dyDescent="0.25">
      <c r="A4" s="246" t="s">
        <v>341</v>
      </c>
    </row>
  </sheetData>
  <sheetProtection algorithmName="SHA-512" hashValue="ZFB2EXv2qCs1hQ+3UFT7ZbDxnnP0vKkTds6Hp4e+g4DLt0Fp6PhXJFhmnQtnpWz3BkzYpReQRmf3jnBa/we2rA==" saltValue="URHIZVi5r1J9e3TDLiotq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9"/>
  <sheetViews>
    <sheetView topLeftCell="BZ1" workbookViewId="0">
      <selection activeCell="BY1" sqref="A1:BY1048576"/>
    </sheetView>
  </sheetViews>
  <sheetFormatPr defaultRowHeight="12.5" x14ac:dyDescent="0.25"/>
  <cols>
    <col min="1" max="55" width="9.1796875" hidden="1" customWidth="1"/>
    <col min="56" max="57" width="11" hidden="1" customWidth="1"/>
    <col min="58" max="71" width="9.1796875" hidden="1" customWidth="1"/>
    <col min="72" max="73" width="12.26953125" hidden="1" customWidth="1"/>
    <col min="74" max="76" width="9.1796875" hidden="1" customWidth="1"/>
    <col min="77" max="77" width="8.7265625" hidden="1" customWidth="1"/>
  </cols>
  <sheetData>
    <row r="1" spans="1:77" ht="13" x14ac:dyDescent="0.3">
      <c r="A1" t="s">
        <v>60</v>
      </c>
      <c r="B1" t="s">
        <v>61</v>
      </c>
      <c r="C1" t="s">
        <v>62</v>
      </c>
      <c r="D1" t="s">
        <v>63</v>
      </c>
      <c r="E1" t="s">
        <v>65</v>
      </c>
      <c r="F1" t="s">
        <v>64</v>
      </c>
      <c r="G1" t="s">
        <v>93</v>
      </c>
      <c r="H1" t="s">
        <v>68</v>
      </c>
      <c r="I1" t="s">
        <v>69</v>
      </c>
      <c r="J1" t="s">
        <v>70</v>
      </c>
      <c r="K1" s="74" t="s">
        <v>71</v>
      </c>
      <c r="L1" s="74" t="s">
        <v>72</v>
      </c>
      <c r="M1" t="s">
        <v>73</v>
      </c>
      <c r="N1" t="s">
        <v>10</v>
      </c>
      <c r="O1" t="s">
        <v>11</v>
      </c>
      <c r="P1" t="s">
        <v>13</v>
      </c>
      <c r="Q1" t="s">
        <v>12</v>
      </c>
      <c r="R1" s="212" t="s">
        <v>74</v>
      </c>
      <c r="S1" t="s">
        <v>137</v>
      </c>
      <c r="T1" s="117" t="s">
        <v>159</v>
      </c>
      <c r="U1" t="s">
        <v>138</v>
      </c>
      <c r="V1" t="s">
        <v>139</v>
      </c>
      <c r="W1" t="s">
        <v>140</v>
      </c>
      <c r="X1" t="s">
        <v>141</v>
      </c>
      <c r="Y1" t="s">
        <v>75</v>
      </c>
      <c r="Z1" t="s">
        <v>76</v>
      </c>
      <c r="AA1" t="s">
        <v>15</v>
      </c>
      <c r="AB1" t="s">
        <v>77</v>
      </c>
      <c r="AC1" t="s">
        <v>36</v>
      </c>
      <c r="AD1" t="s">
        <v>33</v>
      </c>
      <c r="AE1" t="s">
        <v>110</v>
      </c>
      <c r="AF1" t="s">
        <v>107</v>
      </c>
      <c r="AG1" t="s">
        <v>80</v>
      </c>
      <c r="AH1" t="s">
        <v>79</v>
      </c>
      <c r="AI1" t="s">
        <v>78</v>
      </c>
      <c r="AJ1" t="s">
        <v>81</v>
      </c>
      <c r="AK1" s="74" t="s">
        <v>82</v>
      </c>
      <c r="AL1" t="s">
        <v>87</v>
      </c>
      <c r="AM1" t="s">
        <v>88</v>
      </c>
      <c r="AN1" t="s">
        <v>89</v>
      </c>
      <c r="AO1" t="s">
        <v>90</v>
      </c>
      <c r="AP1" t="s">
        <v>83</v>
      </c>
      <c r="AQ1" t="s">
        <v>84</v>
      </c>
      <c r="AR1" t="s">
        <v>85</v>
      </c>
      <c r="AS1" t="s">
        <v>86</v>
      </c>
      <c r="AT1" s="74" t="s">
        <v>22</v>
      </c>
      <c r="AU1" t="s">
        <v>29</v>
      </c>
      <c r="AV1" t="s">
        <v>30</v>
      </c>
      <c r="AW1" t="s">
        <v>91</v>
      </c>
      <c r="AX1" t="s">
        <v>92</v>
      </c>
      <c r="AY1" t="s">
        <v>111</v>
      </c>
      <c r="AZ1" s="74" t="s">
        <v>320</v>
      </c>
      <c r="BA1" s="117" t="s">
        <v>154</v>
      </c>
      <c r="BB1" s="118" t="s">
        <v>155</v>
      </c>
      <c r="BC1" s="197" t="s">
        <v>256</v>
      </c>
      <c r="BD1" s="197" t="s">
        <v>240</v>
      </c>
      <c r="BE1" s="197" t="s">
        <v>243</v>
      </c>
      <c r="BF1" s="197" t="s">
        <v>244</v>
      </c>
      <c r="BG1" s="197" t="s">
        <v>225</v>
      </c>
      <c r="BH1" s="197" t="s">
        <v>14</v>
      </c>
      <c r="BI1" s="197" t="s">
        <v>226</v>
      </c>
      <c r="BJ1" s="197" t="s">
        <v>245</v>
      </c>
      <c r="BK1" s="197" t="s">
        <v>212</v>
      </c>
      <c r="BL1" s="197" t="s">
        <v>213</v>
      </c>
      <c r="BM1" s="197" t="s">
        <v>227</v>
      </c>
      <c r="BN1" s="197" t="s">
        <v>228</v>
      </c>
      <c r="BO1" s="197" t="s">
        <v>229</v>
      </c>
      <c r="BP1" s="197" t="s">
        <v>230</v>
      </c>
      <c r="BQ1" s="197" t="s">
        <v>231</v>
      </c>
      <c r="BR1" s="197" t="s">
        <v>239</v>
      </c>
      <c r="BS1" s="197" t="s">
        <v>285</v>
      </c>
      <c r="BT1" s="197" t="s">
        <v>305</v>
      </c>
      <c r="BU1" s="300" t="s">
        <v>337</v>
      </c>
      <c r="BV1" s="68" t="s">
        <v>66</v>
      </c>
      <c r="BW1" s="68" t="s">
        <v>67</v>
      </c>
      <c r="BY1" s="74" t="s">
        <v>323</v>
      </c>
    </row>
    <row r="2" spans="1:77" x14ac:dyDescent="0.25">
      <c r="A2" s="67" t="str">
        <f>IF(OR(Application!D32="",Application!D167=FALSE),"donotimport",ROUND(Application!D32,2))</f>
        <v>donotimport</v>
      </c>
      <c r="B2" s="67" t="str">
        <f>IF(Application!$D34="","donotimport",ROUND(Application!$D34,2))</f>
        <v>donotimport</v>
      </c>
      <c r="C2" s="67" t="str">
        <f>IF(Application!$D35="","donotimport",ROUND(Application!$D35,2))</f>
        <v>donotimport</v>
      </c>
      <c r="D2" s="67" t="str">
        <f>IF(Application!$D36="","donotimport",ROUND(Application!$D36,2))</f>
        <v>donotimport</v>
      </c>
      <c r="E2" s="67" t="str">
        <f>IF(Application!$D37="","donotimport",ROUND(Application!$D37,2))</f>
        <v>donotimport</v>
      </c>
      <c r="F2" s="67" t="str">
        <f>IF(Application!$D38="","donotimport",ROUND(Application!$D38,2))</f>
        <v>donotimport</v>
      </c>
      <c r="G2" s="75" t="str">
        <f>IF(Application!$D39="","donotimport",ROUND(Application!$D39,0))</f>
        <v>donotimport</v>
      </c>
      <c r="H2" s="75" t="str">
        <f>IF(Application!$D40="","donotimport",ROUND(Application!$D40,0))</f>
        <v>donotimport</v>
      </c>
      <c r="I2" s="67" t="str">
        <f>IF(Application!$D45="","donotimport",ROUND(Application!$D45,2))</f>
        <v>donotimport</v>
      </c>
      <c r="J2" s="67" t="str">
        <f>IF(Application!$D46="","donotimport",ROUND(Application!$D46,2))</f>
        <v>donotimport</v>
      </c>
      <c r="K2" s="67" t="str">
        <f>IF(Application!$D48="","donotimport",ROUND(Application!$D48,2))</f>
        <v>donotimport</v>
      </c>
      <c r="L2" s="67" t="str">
        <f>IF(Application!$D49="","donotimport",ROUND(Application!$D49,2))</f>
        <v>donotimport</v>
      </c>
      <c r="M2" s="75" t="str">
        <f>IF(Application!$D41="","donotimport",ROUND(Application!$D41,0))</f>
        <v>donotimport</v>
      </c>
      <c r="N2" s="67" t="str">
        <f>IF(Application!$D62="","donotimport",ROUND(Application!$D62,2))</f>
        <v>donotimport</v>
      </c>
      <c r="O2" s="67" t="str">
        <f>IF(Application!$D63="","donotimport",ROUND(Application!$D63,2))</f>
        <v>donotimport</v>
      </c>
      <c r="P2" s="67" t="str">
        <f>IF(Application!$D64="","donotimport",ROUND(Application!$D64,2))</f>
        <v>donotimport</v>
      </c>
      <c r="Q2" s="67" t="str">
        <f>IF(Application!$D65="","donotimport",ROUND(Application!$D65,2))</f>
        <v>donotimport</v>
      </c>
      <c r="R2" s="67" t="str">
        <f>IF(Application!$D67="","donotimport",ROUND(Application!$D67,2))</f>
        <v>donotimport</v>
      </c>
      <c r="S2" s="75" t="str">
        <f>IF(Application!$D76="","donotimport",ROUND(Application!$D76,0))</f>
        <v>donotimport</v>
      </c>
      <c r="T2" s="75" t="str">
        <f>IF(Application!$D78="","donotimport",ROUND(Inputs!E7,0))</f>
        <v>donotimport</v>
      </c>
      <c r="U2" s="75" t="str">
        <f>IF(Application!$D77="","donotimport",ROUND(Application!$D77,0))</f>
        <v>donotimport</v>
      </c>
      <c r="V2" s="75" t="str">
        <f>IF(Application!$D79="","donotimport",ROUND(Application!$D79,0))</f>
        <v>donotimport</v>
      </c>
      <c r="W2" s="75" t="str">
        <f>IF(Application!$D80="","donotimport",ROUND(Application!$D80,0))</f>
        <v>donotimport</v>
      </c>
      <c r="X2" s="75" t="str">
        <f>IF(Application!$C201=1,"donotimport",ROUND(Application!$C201-2,0))</f>
        <v>donotimport</v>
      </c>
      <c r="Y2" s="67" t="str">
        <f>IF(Application!$D91="","donotimport",ROUND(Application!$D91,2))</f>
        <v>donotimport</v>
      </c>
      <c r="Z2" s="67" t="str">
        <f>IF(Application!$D93="","donotimport",ROUND(Application!$D93,2))</f>
        <v>donotimport</v>
      </c>
      <c r="AA2" s="67" t="str">
        <f>IF(Application!$D94="","donotimport",ROUND(Application!$D94,2))</f>
        <v>donotimport</v>
      </c>
      <c r="AB2" s="67" t="str">
        <f>IF(Application!$D97="","donotimport",ROUND(Application!$D97,2))</f>
        <v>donotimport</v>
      </c>
      <c r="AC2" s="67" t="str">
        <f>IF(Application!$D96="","donotimport",ROUND(Application!$D96,2))</f>
        <v>donotimport</v>
      </c>
      <c r="AD2" s="67" t="str">
        <f>IF(Application!$D95="","donotimport",ROUND(Application!$D95,2))</f>
        <v>donotimport</v>
      </c>
      <c r="AE2" s="67" t="str">
        <f>IF(Application!$D95="","donotimport",ROUND(Application!$D95,2))</f>
        <v>donotimport</v>
      </c>
      <c r="AF2" s="75" t="str">
        <f>IF(Application!C187=1,"donotimport",Application!C187-2)</f>
        <v>donotimport</v>
      </c>
      <c r="AG2" s="67" t="str">
        <f>IF(Application!$D87="","donotimport",ROUND(Application!$D87,2))</f>
        <v>donotimport</v>
      </c>
      <c r="AH2" s="67" t="str">
        <f>IF(Application!$D88="","donotimport",ROUND(Application!$D88,2))</f>
        <v>donotimport</v>
      </c>
      <c r="AI2" s="67" t="str">
        <f>IF(Application!$D89="","donotimport",ROUND(Application!$D89,2))</f>
        <v>donotimport</v>
      </c>
      <c r="AJ2" s="75" t="str">
        <f>IF(Application!$D117="","donotimport",Application!D117)</f>
        <v>donotimport</v>
      </c>
      <c r="AK2" s="76" t="str">
        <f>IF(Application!$C178=1,"donotimport",Application!$C178-2)</f>
        <v>donotimport</v>
      </c>
      <c r="AL2" s="67" t="str">
        <f>IF(Application!$D123="","donotimport",ROUND(Application!$D123,2))</f>
        <v>donotimport</v>
      </c>
      <c r="AM2" s="67" t="str">
        <f>IF(Application!$D124="","donotimport",ROUND(Application!$D124,2))</f>
        <v>donotimport</v>
      </c>
      <c r="AN2" s="67" t="str">
        <f>IF(Application!$D126="","donotimport",ROUND(Application!$D126,2))</f>
        <v>donotimport</v>
      </c>
      <c r="AO2" s="67" t="str">
        <f>IF(Application!$D125="","donotimport",ROUND(Application!$D125,2))</f>
        <v>donotimport</v>
      </c>
      <c r="AP2" s="67" t="str">
        <f>IF(Application!$D129="","donotimport",ROUND(Application!$D129,2))</f>
        <v>donotimport</v>
      </c>
      <c r="AQ2" s="67" t="str">
        <f>IF(Application!$D130="","donotimport",ROUND(Application!$D130,2))</f>
        <v>donotimport</v>
      </c>
      <c r="AR2" s="67" t="str">
        <f>IF(Application!$D131="","donotimport",ROUND(Application!$D131,2))</f>
        <v>donotimport</v>
      </c>
      <c r="AS2" s="67" t="str">
        <f>IF(Application!$D132="","donotimport",ROUND(Application!$D132,2))</f>
        <v>donotimport</v>
      </c>
      <c r="AT2" s="218" t="str">
        <f>IF(Inputs!B3=0,"donotimport",ROUND(Inputs!B3,2))</f>
        <v>donotimport</v>
      </c>
      <c r="AU2" s="67" t="str">
        <f>IF(Application!$D136="","donotimport",ROUND(Application!$D136,2))</f>
        <v>donotimport</v>
      </c>
      <c r="AV2" s="67" t="str">
        <f>IF(Application!$D137="","donotimport",ROUND(Application!$D137,2))</f>
        <v>donotimport</v>
      </c>
      <c r="AW2" s="67" t="str">
        <f>IF(Application!$D138="","donotimport",ROUND(Application!$D138,2))</f>
        <v>donotimport</v>
      </c>
      <c r="AX2" s="67" t="str">
        <f>IF(Application!$D139="","donotimport",ROUND(Application!$D139,2))</f>
        <v>donotimport</v>
      </c>
      <c r="AY2" s="67" t="str">
        <f>IF(Application!$D99="","donotimport",ROUND(Application!$D99,2))</f>
        <v>donotimport</v>
      </c>
      <c r="AZ2" s="67" t="str">
        <f>IF(Application!$D114="","donotimport",ROUND(Application!$D114,2))</f>
        <v>donotimport</v>
      </c>
      <c r="BA2" s="67" t="str">
        <f>IF(Application!$D44="","donotimport",ROUND(Application!$D44,0))</f>
        <v>donotimport</v>
      </c>
      <c r="BB2" s="67" t="str">
        <f>IF(Application!$D79="","donotimport",ROUND(Application!$D79,0))</f>
        <v>donotimport</v>
      </c>
      <c r="BC2" s="75" t="str">
        <f>IF(Application!C240=1,"donotimport",ROUND(Application!C240-2,0))</f>
        <v>donotimport</v>
      </c>
      <c r="BD2" s="75" t="str">
        <f>IF(Application!$D52="","donotimport",ROUND(Application!$D52,0))</f>
        <v>donotimport</v>
      </c>
      <c r="BE2" s="202" t="str">
        <f>IF(Application!$D53="","donotimport",ROUND(Application!$D53,1))</f>
        <v>donotimport</v>
      </c>
      <c r="BF2" s="202" t="str">
        <f>IF(Application!$D54="","donotimport",ROUND(Application!$D54,1))</f>
        <v>donotimport</v>
      </c>
      <c r="BG2" s="75" t="str">
        <f>IF(Application!C245=1,"donotimport",ROUND(Application!C245-2,0))</f>
        <v>donotimport</v>
      </c>
      <c r="BH2" s="67" t="str">
        <f>IF(Application!$D66="","donotimport",ROUND(Application!$D66,2))</f>
        <v>donotimport</v>
      </c>
      <c r="BI2" s="75" t="str">
        <f>IF(Application!C230=1,"donotimport",Application!$C230-2)</f>
        <v>donotimport</v>
      </c>
      <c r="BJ2" s="75" t="str">
        <f>IF(Application!$D104="","donotimport",Application!$D104)</f>
        <v>donotimport</v>
      </c>
      <c r="BK2" s="67" t="str">
        <f>IF(Application!$D106="","donotimport",ROUND(Application!$D106,2))</f>
        <v>donotimport</v>
      </c>
      <c r="BL2" s="67" t="str">
        <f>IF(Application!$D107="","donotimport",ROUND(Application!$D107,2))</f>
        <v>donotimport</v>
      </c>
      <c r="BM2" s="67" t="str">
        <f>IF(Application!$D108="","donotimport",ROUND(Application!$D108,2))</f>
        <v>donotimport</v>
      </c>
      <c r="BN2" s="67" t="str">
        <f>IF(Application!$D109="","donotimport",ROUND(Application!$D109,2))</f>
        <v>donotimport</v>
      </c>
      <c r="BO2" s="67" t="str">
        <f>IF(Application!$D110="","donotimport",ROUND(Application!$D110,2))</f>
        <v>donotimport</v>
      </c>
      <c r="BP2" s="67" t="str">
        <f>IF(Application!$D111="","donotimport",ROUND(Application!$D111,2))</f>
        <v>donotimport</v>
      </c>
      <c r="BQ2" s="67" t="str">
        <f>IF(Application!$D112="","donotimport",ROUND(Application!$D112,2))</f>
        <v>donotimport</v>
      </c>
      <c r="BR2" s="75" t="str">
        <f>IF(Application!C227=2,"donotimport",99)</f>
        <v>donotimport</v>
      </c>
      <c r="BS2" s="256" t="str">
        <f>IF(Application!D166=FALSE,"0",1)</f>
        <v>0</v>
      </c>
      <c r="BT2" s="75">
        <f>IF(Application!J16&gt;0,Application!J16,0)</f>
        <v>0</v>
      </c>
      <c r="BU2" s="75" t="str">
        <f>IF(Application!C234=1,"donotimport",Inputs!I2)</f>
        <v>donotimport</v>
      </c>
    </row>
    <row r="4" spans="1:77"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7" x14ac:dyDescent="0.25">
      <c r="R5" s="117" t="s">
        <v>189</v>
      </c>
      <c r="S5" t="s">
        <v>132</v>
      </c>
      <c r="T5" s="117" t="s">
        <v>160</v>
      </c>
      <c r="U5" t="s">
        <v>133</v>
      </c>
      <c r="V5" t="s">
        <v>134</v>
      </c>
      <c r="W5" t="s">
        <v>135</v>
      </c>
      <c r="X5" t="s">
        <v>136</v>
      </c>
    </row>
    <row r="6" spans="1:77" x14ac:dyDescent="0.25">
      <c r="R6" s="211"/>
      <c r="T6" s="117" t="s">
        <v>161</v>
      </c>
      <c r="AB6" t="s">
        <v>16</v>
      </c>
      <c r="AJ6" s="117" t="s">
        <v>169</v>
      </c>
      <c r="AZ6" s="74" t="s">
        <v>232</v>
      </c>
      <c r="BA6" s="117" t="s">
        <v>156</v>
      </c>
      <c r="BB6" s="117" t="s">
        <v>156</v>
      </c>
      <c r="BC6" s="117" t="s">
        <v>254</v>
      </c>
      <c r="BD6" s="74" t="s">
        <v>329</v>
      </c>
      <c r="BE6" s="117" t="s">
        <v>241</v>
      </c>
      <c r="BF6" s="117" t="s">
        <v>242</v>
      </c>
      <c r="BG6" s="117" t="s">
        <v>258</v>
      </c>
      <c r="BH6" s="141" t="s">
        <v>232</v>
      </c>
      <c r="BI6" s="141" t="s">
        <v>232</v>
      </c>
      <c r="BJ6" s="141" t="s">
        <v>232</v>
      </c>
      <c r="BK6" s="141" t="s">
        <v>232</v>
      </c>
      <c r="BL6" s="141" t="s">
        <v>232</v>
      </c>
      <c r="BM6" s="141" t="s">
        <v>232</v>
      </c>
      <c r="BN6" s="141" t="s">
        <v>232</v>
      </c>
      <c r="BO6" s="141" t="s">
        <v>232</v>
      </c>
      <c r="BP6" s="141" t="s">
        <v>232</v>
      </c>
      <c r="BQ6" s="141" t="s">
        <v>232</v>
      </c>
      <c r="BR6" s="117" t="s">
        <v>238</v>
      </c>
      <c r="BS6" s="117" t="s">
        <v>306</v>
      </c>
      <c r="BT6" s="117" t="s">
        <v>308</v>
      </c>
      <c r="BU6" s="117"/>
    </row>
    <row r="7" spans="1:77" x14ac:dyDescent="0.25">
      <c r="R7" s="211"/>
      <c r="AJ7" s="117" t="s">
        <v>170</v>
      </c>
      <c r="AY7" s="74" t="s">
        <v>321</v>
      </c>
      <c r="AZ7" s="74" t="s">
        <v>321</v>
      </c>
      <c r="BC7" s="117" t="s">
        <v>255</v>
      </c>
      <c r="BD7" s="74"/>
      <c r="BG7" s="117"/>
      <c r="BH7" s="117" t="s">
        <v>270</v>
      </c>
      <c r="BJ7" s="117" t="s">
        <v>178</v>
      </c>
      <c r="BS7" s="117" t="s">
        <v>307</v>
      </c>
      <c r="BT7" s="117" t="s">
        <v>309</v>
      </c>
      <c r="BU7" s="117"/>
    </row>
    <row r="8" spans="1:77" x14ac:dyDescent="0.25">
      <c r="R8" s="211" t="s">
        <v>260</v>
      </c>
      <c r="AJ8" s="117" t="s">
        <v>171</v>
      </c>
      <c r="AY8" s="74" t="s">
        <v>322</v>
      </c>
      <c r="AZ8" s="74" t="s">
        <v>322</v>
      </c>
      <c r="BI8" s="74"/>
    </row>
    <row r="9" spans="1:77" x14ac:dyDescent="0.25">
      <c r="R9" s="211">
        <v>2021</v>
      </c>
      <c r="AJ9" s="117" t="s">
        <v>172</v>
      </c>
      <c r="BC9" s="198" t="s">
        <v>246</v>
      </c>
      <c r="BD9" s="198" t="s">
        <v>246</v>
      </c>
      <c r="BE9" s="198" t="s">
        <v>246</v>
      </c>
      <c r="BF9" s="198" t="s">
        <v>246</v>
      </c>
      <c r="BG9" s="198" t="s">
        <v>246</v>
      </c>
      <c r="BI9" s="294"/>
      <c r="BR9" s="198" t="s">
        <v>246</v>
      </c>
      <c r="BT9" s="198"/>
      <c r="BU9" s="198"/>
    </row>
    <row r="10" spans="1:77" x14ac:dyDescent="0.25">
      <c r="R10" s="211"/>
      <c r="BC10" s="198" t="s">
        <v>247</v>
      </c>
      <c r="BD10" s="198" t="s">
        <v>247</v>
      </c>
      <c r="BE10" s="198" t="s">
        <v>247</v>
      </c>
      <c r="BF10" s="198" t="s">
        <v>247</v>
      </c>
      <c r="BG10" s="198" t="s">
        <v>247</v>
      </c>
      <c r="BR10" s="198" t="s">
        <v>247</v>
      </c>
      <c r="BT10" s="198"/>
      <c r="BU10" s="198"/>
    </row>
    <row r="11" spans="1:77" x14ac:dyDescent="0.25">
      <c r="BC11" s="199">
        <v>2021</v>
      </c>
      <c r="BD11" s="199">
        <v>2021</v>
      </c>
      <c r="BE11" s="199">
        <v>2021</v>
      </c>
      <c r="BF11" s="199">
        <v>2021</v>
      </c>
      <c r="BG11" s="199">
        <v>2021</v>
      </c>
      <c r="BR11" s="199">
        <v>2021</v>
      </c>
      <c r="BT11" s="199"/>
      <c r="BU11" s="199"/>
    </row>
    <row r="13" spans="1:77" x14ac:dyDescent="0.25">
      <c r="BR13" s="212" t="s">
        <v>262</v>
      </c>
    </row>
    <row r="14" spans="1:77" x14ac:dyDescent="0.25">
      <c r="BR14" s="213" t="s">
        <v>263</v>
      </c>
    </row>
    <row r="15" spans="1:77" x14ac:dyDescent="0.25">
      <c r="BI15" s="298" t="s">
        <v>333</v>
      </c>
      <c r="BR15" s="213" t="s">
        <v>264</v>
      </c>
    </row>
    <row r="16" spans="1:77" x14ac:dyDescent="0.25">
      <c r="BR16" s="213" t="s">
        <v>265</v>
      </c>
    </row>
    <row r="17" spans="70:70" x14ac:dyDescent="0.25">
      <c r="BR17" s="213" t="s">
        <v>266</v>
      </c>
    </row>
    <row r="18" spans="70:70" x14ac:dyDescent="0.25">
      <c r="BR18" s="213" t="s">
        <v>267</v>
      </c>
    </row>
    <row r="19" spans="70:70" x14ac:dyDescent="0.25">
      <c r="BR19" s="213" t="s">
        <v>268</v>
      </c>
    </row>
  </sheetData>
  <sheetProtection algorithmName="SHA-512" hashValue="Q/P0RLAEowV+N01Zt1kt+QfJfQquf+qrgOJ/3TwVyppKtc1ay/VHnvh4lm72/UIdK3yEhls7fk+hzId0HpLPMQ==" saltValue="kCd+JD8PddMmACQwwvFn/Q=="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J1" workbookViewId="0">
      <selection activeCell="I1" sqref="A1:I1048576"/>
    </sheetView>
  </sheetViews>
  <sheetFormatPr defaultRowHeight="12.5" x14ac:dyDescent="0.25"/>
  <cols>
    <col min="1" max="1" width="36" hidden="1" customWidth="1"/>
    <col min="2" max="2" width="9.1796875" style="73" hidden="1" customWidth="1"/>
    <col min="3" max="4" width="8.7265625" hidden="1" customWidth="1"/>
    <col min="5" max="5" width="8.7265625" style="73" hidden="1" customWidth="1"/>
    <col min="6" max="9" width="8.7265625" hidden="1" customWidth="1"/>
  </cols>
  <sheetData>
    <row r="1" spans="1:9" x14ac:dyDescent="0.25">
      <c r="B1" s="73">
        <v>16</v>
      </c>
      <c r="E1" s="121" t="s">
        <v>159</v>
      </c>
      <c r="I1" s="299" t="s">
        <v>337</v>
      </c>
    </row>
    <row r="2" spans="1:9" x14ac:dyDescent="0.25">
      <c r="B2" s="73" t="s">
        <v>22</v>
      </c>
      <c r="E2" s="73">
        <f>E7</f>
        <v>0</v>
      </c>
      <c r="I2" s="156">
        <f>I6</f>
        <v>0</v>
      </c>
    </row>
    <row r="3" spans="1:9" x14ac:dyDescent="0.25">
      <c r="B3" s="72">
        <f>B20</f>
        <v>0</v>
      </c>
      <c r="I3" s="212"/>
    </row>
    <row r="4" spans="1:9" x14ac:dyDescent="0.25">
      <c r="B4" s="71"/>
    </row>
    <row r="5" spans="1:9" x14ac:dyDescent="0.25">
      <c r="B5" s="71"/>
    </row>
    <row r="6" spans="1:9" x14ac:dyDescent="0.25">
      <c r="B6" s="71"/>
      <c r="I6">
        <f>IF(Application!C234=4,0,Application!C234-1)</f>
        <v>0</v>
      </c>
    </row>
    <row r="7" spans="1:9" x14ac:dyDescent="0.25">
      <c r="A7" s="69" t="s">
        <v>1</v>
      </c>
      <c r="B7" s="71"/>
      <c r="D7" s="117" t="s">
        <v>162</v>
      </c>
      <c r="E7" s="73">
        <f>IF(OR(Application!D78="Y",Application!D78="Yes"),1,0)</f>
        <v>0</v>
      </c>
      <c r="F7" s="117" t="s">
        <v>163</v>
      </c>
    </row>
    <row r="8" spans="1:9" x14ac:dyDescent="0.25">
      <c r="A8" s="69" t="s">
        <v>0</v>
      </c>
      <c r="B8" s="71" t="b">
        <f>AND(Application!D123&gt;0,Application!D124&gt;0,Application!D125&gt;0,Application!D126&gt;0)</f>
        <v>0</v>
      </c>
      <c r="D8" s="74" t="s">
        <v>338</v>
      </c>
    </row>
    <row r="9" spans="1:9" x14ac:dyDescent="0.25">
      <c r="A9" s="69" t="s">
        <v>271</v>
      </c>
      <c r="B9" s="72">
        <f>Application!E127</f>
        <v>0</v>
      </c>
    </row>
    <row r="10" spans="1:9" x14ac:dyDescent="0.25">
      <c r="A10" s="69" t="s">
        <v>272</v>
      </c>
      <c r="B10" s="72"/>
    </row>
    <row r="11" spans="1:9" x14ac:dyDescent="0.25">
      <c r="A11" s="70"/>
      <c r="B11" s="71"/>
    </row>
    <row r="12" spans="1:9" x14ac:dyDescent="0.25">
      <c r="A12" s="69" t="s">
        <v>2</v>
      </c>
      <c r="B12" s="71"/>
    </row>
    <row r="13" spans="1:9" x14ac:dyDescent="0.25">
      <c r="A13" s="69" t="s">
        <v>0</v>
      </c>
      <c r="B13" s="71" t="b">
        <f>AND(Application!D129&gt;0,Application!D130&gt;0,Application!D131&gt;0,Application!D132&gt;0)</f>
        <v>0</v>
      </c>
    </row>
    <row r="14" spans="1:9" x14ac:dyDescent="0.25">
      <c r="A14" s="69" t="s">
        <v>271</v>
      </c>
      <c r="B14" s="72">
        <f>Application!E133</f>
        <v>0</v>
      </c>
    </row>
    <row r="15" spans="1:9" x14ac:dyDescent="0.25">
      <c r="A15" s="69" t="s">
        <v>272</v>
      </c>
      <c r="B15" s="72"/>
    </row>
    <row r="16" spans="1:9" x14ac:dyDescent="0.25">
      <c r="A16" s="70"/>
      <c r="B16" s="71"/>
    </row>
    <row r="17" spans="1:2" x14ac:dyDescent="0.25">
      <c r="A17" s="69" t="s">
        <v>273</v>
      </c>
      <c r="B17" s="71">
        <f>IF(B8=TRUE,B9,B10)</f>
        <v>0</v>
      </c>
    </row>
    <row r="18" spans="1:2" x14ac:dyDescent="0.25">
      <c r="A18" s="69" t="s">
        <v>274</v>
      </c>
      <c r="B18" s="290">
        <f>IF(B13=TRUE,B14,B15)</f>
        <v>0</v>
      </c>
    </row>
    <row r="19" spans="1:2" x14ac:dyDescent="0.25">
      <c r="A19" s="69"/>
      <c r="B19" s="71"/>
    </row>
    <row r="20" spans="1:2" x14ac:dyDescent="0.25">
      <c r="A20" s="69" t="s">
        <v>275</v>
      </c>
      <c r="B20" s="71">
        <f>ROUND(MAX(B17:B18),2)</f>
        <v>0</v>
      </c>
    </row>
    <row r="21" spans="1:2" x14ac:dyDescent="0.25">
      <c r="A21" s="69"/>
      <c r="B21" s="71"/>
    </row>
    <row r="22" spans="1:2" x14ac:dyDescent="0.25">
      <c r="A22" s="291" t="s">
        <v>324</v>
      </c>
      <c r="B22" s="71"/>
    </row>
    <row r="23" spans="1:2" x14ac:dyDescent="0.25">
      <c r="A23" s="69"/>
      <c r="B23" s="71"/>
    </row>
    <row r="24" spans="1:2" x14ac:dyDescent="0.25">
      <c r="A24" s="69"/>
      <c r="B24" s="71"/>
    </row>
    <row r="25" spans="1:2" x14ac:dyDescent="0.25">
      <c r="A25" s="69"/>
      <c r="B25" s="71"/>
    </row>
    <row r="26" spans="1:2" x14ac:dyDescent="0.25">
      <c r="A26" s="69"/>
      <c r="B26" s="71"/>
    </row>
    <row r="27" spans="1:2" x14ac:dyDescent="0.25">
      <c r="A27" s="69"/>
      <c r="B27" s="71"/>
    </row>
    <row r="28" spans="1:2" x14ac:dyDescent="0.25">
      <c r="A28" s="70"/>
      <c r="B28" s="71"/>
    </row>
    <row r="29" spans="1:2" x14ac:dyDescent="0.25">
      <c r="A29" s="69"/>
      <c r="B29" s="71"/>
    </row>
    <row r="32" spans="1:2" x14ac:dyDescent="0.25">
      <c r="A32" s="117"/>
    </row>
  </sheetData>
  <sheetProtection algorithmName="SHA-512" hashValue="WL8Z9xm+5qz2+WJxuk923UJAmfpMNAOuJ1XsW6W2l2kua4t1YKuoxTCKbR9MvhJnC664N8FA17ptig8Xj/ID4w==" saltValue="eoO5qgSk9B7Nbh2DhtjXJg=="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2021-11-22T12:37:55Z</dcterms:modified>
</cp:coreProperties>
</file>