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30" yWindow="-270" windowWidth="15200" windowHeight="11020"/>
  </bookViews>
  <sheets>
    <sheet name="Application" sheetId="1" r:id="rId1"/>
    <sheet name="Data Protection" sheetId="4" state="hidden" r:id="rId2"/>
    <sheet name="Access Import" sheetId="2" r:id="rId3"/>
    <sheet name="Inputs" sheetId="3" r:id="rId4"/>
  </sheets>
  <calcPr calcId="145621"/>
</workbook>
</file>

<file path=xl/calcChain.xml><?xml version="1.0" encoding="utf-8"?>
<calcChain xmlns="http://schemas.openxmlformats.org/spreadsheetml/2006/main">
  <c r="AZ2" i="2" l="1"/>
  <c r="G104" i="1"/>
  <c r="F97" i="1" l="1"/>
  <c r="F96" i="1"/>
  <c r="BH2" i="2" l="1"/>
  <c r="R2" i="2"/>
  <c r="AE2" i="2"/>
  <c r="AD2" i="2"/>
  <c r="AB2" i="2"/>
  <c r="G161" i="1"/>
  <c r="D95" i="1"/>
  <c r="C217" i="1"/>
  <c r="BR2" i="2" s="1"/>
  <c r="BQ2" i="2"/>
  <c r="BP2" i="2"/>
  <c r="BO2" i="2"/>
  <c r="BN2" i="2"/>
  <c r="BM2" i="2"/>
  <c r="BL2" i="2"/>
  <c r="BK2" i="2"/>
  <c r="BJ2" i="2"/>
  <c r="BI2" i="2"/>
  <c r="B51" i="1"/>
  <c r="BG2" i="2"/>
  <c r="BE2" i="2"/>
  <c r="BF2" i="2"/>
  <c r="BD2" i="2"/>
  <c r="BC2" i="2"/>
  <c r="F152" i="1"/>
  <c r="E103" i="1" s="1"/>
  <c r="G167" i="1"/>
  <c r="AJ2" i="2"/>
  <c r="D140" i="1"/>
  <c r="D141" i="1" s="1"/>
  <c r="E7" i="3"/>
  <c r="E2" i="3" s="1"/>
  <c r="BB2" i="2"/>
  <c r="BA2" i="2"/>
  <c r="B183" i="1"/>
  <c r="B184" i="1"/>
  <c r="B185" i="1"/>
  <c r="B186" i="1"/>
  <c r="B187" i="1"/>
  <c r="B182" i="1"/>
  <c r="B188" i="1"/>
  <c r="W2" i="2"/>
  <c r="V2" i="2"/>
  <c r="U2" i="2"/>
  <c r="S2" i="2"/>
  <c r="X2" i="2"/>
  <c r="G89" i="1"/>
  <c r="H133" i="1" s="1"/>
  <c r="AY2" i="2"/>
  <c r="F149" i="1"/>
  <c r="E88"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B17" i="3" s="1"/>
  <c r="F150" i="1"/>
  <c r="C170" i="1"/>
  <c r="F151" i="1"/>
  <c r="C171" i="1"/>
  <c r="B13" i="3"/>
  <c r="B18" i="3" s="1"/>
  <c r="A2" i="2"/>
  <c r="AK2" i="2"/>
  <c r="T2" i="2"/>
  <c r="D142" i="1" l="1"/>
  <c r="A187" i="1"/>
  <c r="E123" i="1"/>
  <c r="B14" i="3" s="1"/>
  <c r="E117" i="1"/>
  <c r="B9" i="3" s="1"/>
  <c r="B20" i="3"/>
  <c r="B3" i="3" s="1"/>
  <c r="AT2" i="2" s="1"/>
  <c r="A185" i="1"/>
  <c r="B189" i="1"/>
  <c r="D143" i="1" l="1"/>
  <c r="D144" i="1" s="1"/>
  <c r="J9" i="1" s="1"/>
  <c r="B29" i="3"/>
</calcChain>
</file>

<file path=xl/sharedStrings.xml><?xml version="1.0" encoding="utf-8"?>
<sst xmlns="http://schemas.openxmlformats.org/spreadsheetml/2006/main" count="399" uniqueCount="330">
  <si>
    <t>All linear values entered?</t>
  </si>
  <si>
    <t>SYMMETRIC</t>
  </si>
  <si>
    <t>ASYMMETRIC</t>
  </si>
  <si>
    <t>SPA:</t>
  </si>
  <si>
    <t>Sail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</si>
  <si>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</si>
  <si>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</si>
  <si>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</si>
  <si>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</si>
  <si>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</si>
  <si>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</si>
  <si>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</si>
  <si>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</si>
  <si>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</si>
  <si>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</si>
  <si>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</si>
  <si>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</si>
  <si>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</si>
  <si>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</si>
  <si>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</si>
  <si>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</si>
  <si>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</si>
  <si>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</si>
  <si>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</si>
  <si>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</si>
  <si>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</si>
  <si>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</si>
  <si>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</si>
  <si>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</si>
  <si>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</si>
  <si>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</si>
  <si>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</si>
  <si>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</si>
  <si>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</si>
  <si>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</si>
  <si>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</si>
  <si>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</si>
  <si>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</si>
  <si>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</si>
  <si>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</si>
  <si>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</si>
  <si>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</si>
  <si>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</si>
  <si>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</si>
  <si>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</si>
  <si>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</si>
  <si>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</si>
  <si>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</si>
  <si>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</si>
  <si>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</si>
  <si>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</si>
  <si>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</si>
  <si>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</si>
  <si>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</si>
  <si>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</si>
  <si>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</si>
  <si>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</si>
  <si>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</si>
  <si>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</si>
  <si>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</si>
  <si>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</si>
  <si>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</si>
  <si>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</si>
  <si>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</si>
  <si>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</si>
  <si>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</si>
  <si>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</si>
  <si>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</si>
  <si>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</si>
  <si>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</si>
  <si>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</si>
  <si>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</si>
  <si>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</si>
  <si>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</si>
  <si>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</si>
  <si>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</si>
  <si>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</si>
  <si>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</si>
  <si>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</si>
  <si>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</si>
  <si>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</si>
  <si>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</si>
  <si>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</si>
  <si>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</si>
  <si>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</si>
  <si>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</si>
  <si>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</si>
  <si>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</si>
  <si>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</si>
  <si>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</si>
  <si>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</si>
  <si>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</si>
  <si>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</si>
  <si>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</si>
  <si>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</si>
  <si>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</si>
  <si>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</si>
  <si>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</si>
  <si>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</si>
  <si>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</si>
  <si>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</si>
  <si>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</si>
  <si>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</si>
  <si>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</si>
  <si>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</si>
  <si>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</si>
  <si>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</si>
  <si>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</si>
  <si>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</si>
  <si>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</si>
  <si>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</si>
  <si>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</si>
  <si>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</si>
  <si>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</si>
  <si>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</si>
  <si>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</si>
  <si>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</si>
  <si>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</si>
  <si>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</si>
  <si>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</si>
  <si>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</si>
  <si>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</si>
  <si>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</si>
  <si>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</si>
  <si>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</si>
  <si>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</si>
  <si>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</si>
  <si>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</si>
  <si>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Except LH (for fee calculation), please ONLY input data that is new or re-measured.</t>
  </si>
  <si>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</si>
  <si>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</si>
  <si>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</si>
  <si>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</si>
  <si>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</si>
  <si>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</si>
  <si>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</si>
  <si>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</si>
  <si>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</si>
  <si>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</si>
  <si>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</si>
  <si>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</si>
  <si>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</si>
  <si>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</si>
  <si>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</si>
  <si>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</si>
  <si>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</si>
  <si>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</si>
  <si>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</si>
  <si>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</si>
  <si>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</si>
  <si>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</si>
  <si>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</si>
  <si>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</si>
  <si>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</si>
  <si>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</si>
  <si>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</si>
  <si>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</si>
  <si>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</si>
  <si>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</si>
  <si>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</si>
  <si>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</si>
  <si>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</si>
  <si>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</si>
  <si>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</si>
  <si>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</si>
  <si>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</si>
  <si>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</si>
  <si>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</si>
  <si>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</si>
  <si>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</si>
  <si>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</si>
  <si>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</si>
  <si>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</si>
  <si>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</si>
  <si>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</si>
  <si>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</si>
  <si>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</si>
  <si>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</si>
  <si>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</si>
  <si>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</si>
  <si>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Calc FSA</t>
  </si>
  <si>
    <t>FSA complete data</t>
  </si>
  <si>
    <t xml:space="preserve">Payment instructions: </t>
  </si>
  <si>
    <t>Enter LH to calculate fee</t>
  </si>
  <si>
    <t>Max Beam</t>
  </si>
  <si>
    <t>Max Draft</t>
  </si>
  <si>
    <t>To avoid delays, please check data and make sure you have included everything!</t>
  </si>
  <si>
    <t>NEW 2021 rules &amp; definitions</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</si>
  <si>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</si>
  <si>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</si>
  <si>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</si>
  <si>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</si>
  <si>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</si>
  <si>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</si>
  <si>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</si>
  <si>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</si>
  <si>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</si>
  <si>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</si>
  <si>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</si>
  <si>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</si>
  <si>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</si>
  <si>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</si>
  <si>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</si>
  <si>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</si>
  <si>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</si>
  <si>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</si>
  <si>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</si>
  <si>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</si>
  <si>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Do you carry a pole for the purpose of poling out a headsail to windward or leeward (whisker pole)?</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</si>
  <si>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</si>
  <si>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</si>
  <si>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</si>
  <si>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</si>
  <si>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</si>
  <si>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</si>
  <si>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</si>
  <si>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</si>
  <si>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Mast material</t>
  </si>
  <si>
    <t>aluminium</t>
  </si>
  <si>
    <t>wood</t>
  </si>
  <si>
    <t>info</t>
  </si>
  <si>
    <t xml:space="preserve">If you carry symmetric and asymmetric spinnakers, </t>
  </si>
  <si>
    <t>Sets of spreaders/jumpers</t>
  </si>
  <si>
    <t>Staysail</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</si>
  <si>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</si>
  <si>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</si>
  <si>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</si>
  <si>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</si>
  <si>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</si>
  <si>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</si>
  <si>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</si>
  <si>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</si>
  <si>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</si>
  <si>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</si>
  <si>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</si>
  <si>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</si>
  <si>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</si>
  <si>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</si>
  <si>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</si>
  <si>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</si>
  <si>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</si>
  <si>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</si>
  <si>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</si>
  <si>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</si>
  <si>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</si>
  <si>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</si>
  <si>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</si>
  <si>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</si>
  <si>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</si>
  <si>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</si>
  <si>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</si>
  <si>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</si>
  <si>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</si>
  <si>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</si>
  <si>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</si>
  <si>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</si>
  <si>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</si>
  <si>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</si>
  <si>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</si>
  <si>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</si>
  <si>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</si>
  <si>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</si>
  <si>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</si>
  <si>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</si>
  <si>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</si>
  <si>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</si>
  <si>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</si>
  <si>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</si>
  <si>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</si>
  <si>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</si>
  <si>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</si>
  <si>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</si>
  <si>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</si>
  <si>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</si>
  <si>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</si>
  <si>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</si>
  <si>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</si>
  <si>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</si>
  <si>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</si>
  <si>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</si>
  <si>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</si>
  <si>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</si>
  <si>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t>*Seahorse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</si>
  <si>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</si>
  <si>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</si>
  <si>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</si>
  <si>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data changes</t>
  </si>
  <si>
    <t>other than change of ownership</t>
  </si>
  <si>
    <t>Spinnaker pole, bowsprit</t>
  </si>
  <si>
    <t>Application fee</t>
  </si>
  <si>
    <t>Bowsprit / tack point on deck</t>
  </si>
  <si>
    <t>&lt;select&gt;</t>
  </si>
  <si>
    <t>RORCNumber</t>
  </si>
  <si>
    <t>data</t>
  </si>
  <si>
    <t>protect</t>
  </si>
  <si>
    <t>RORC</t>
  </si>
  <si>
    <t>memb</t>
  </si>
  <si>
    <t>List Angle (if water ballast only)</t>
  </si>
  <si>
    <t>Multiple/furling headsails</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</si>
  <si>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</si>
  <si>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</si>
  <si>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</si>
  <si>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</si>
  <si>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</si>
  <si>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</si>
  <si>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</si>
  <si>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</si>
  <si>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</si>
  <si>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</si>
  <si>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</si>
  <si>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t>Tick if LH changed</t>
  </si>
  <si>
    <t>IRC Rules &amp; Definitions</t>
  </si>
  <si>
    <t>donotimport</t>
  </si>
  <si>
    <t>ENDDATA</t>
  </si>
  <si>
    <t>v.210203</t>
  </si>
  <si>
    <t>IRC Short Handed certificate</t>
  </si>
  <si>
    <t>SH</t>
  </si>
  <si>
    <t>ADDITIONAL INFORMATION</t>
  </si>
  <si>
    <t xml:space="preserve">Has this boat held a short-handed certificate before? </t>
  </si>
  <si>
    <t>SH cert</t>
  </si>
  <si>
    <r>
      <t xml:space="preserve">If yes, supply last </t>
    </r>
    <r>
      <rPr>
        <b/>
        <sz val="10"/>
        <color rgb="FFFF0000"/>
        <rFont val="Arial"/>
        <family val="2"/>
      </rPr>
      <t>short-handed</t>
    </r>
    <r>
      <rPr>
        <sz val="10"/>
        <color rgb="FFFF0000"/>
        <rFont val="Arial"/>
        <family val="2"/>
      </rPr>
      <t xml:space="preserve"> certificate number</t>
    </r>
  </si>
  <si>
    <t>SH new</t>
  </si>
  <si>
    <t>SH reval</t>
  </si>
  <si>
    <t>Enter LH &amp; answer below to calculate fee</t>
  </si>
  <si>
    <t>Hull Length (LH) for fee calculation</t>
  </si>
  <si>
    <t>from current IRC cert</t>
  </si>
  <si>
    <t>Current primary IRC Cert no.</t>
  </si>
  <si>
    <t>IRC Rule 8.2.1 explains which data may be changed for a Short-Handed certificate. A SH certificate is only required if you change data for racing in a SH class or event; there is no rating effect for reduced crew alone</t>
  </si>
  <si>
    <t>Hidden lines above are intentional to only include items allowed to change under IRC rule 8.2.1</t>
  </si>
  <si>
    <t>Spinnaker pole length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</si>
</sst>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0.0"/>
  </numFmts>
  <fonts count="53"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9"/>
      <color indexed="22"/>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u/>
      <sz val="9"/>
      <color indexed="12"/>
      <name val="Arial"/>
      <family val="2"/>
    </font>
    <font>
      <i/>
      <sz val="9"/>
      <color indexed="62"/>
      <name val="Arial"/>
      <family val="2"/>
    </font>
    <font>
      <b/>
      <sz val="10"/>
      <color indexed="30"/>
      <name val="Arial"/>
      <family val="2"/>
    </font>
    <font>
      <sz val="10"/>
      <color rgb="FF0000FF"/>
      <name val="Arial"/>
      <family val="2"/>
    </font>
    <font>
      <sz val="10"/>
      <color rgb="FFFF0000"/>
      <name val="Arial"/>
      <family val="2"/>
    </font>
    <font>
      <sz val="10"/>
      <color theme="0" tint="-0.14999847407452621"/>
      <name val="Arial"/>
      <family val="2"/>
    </font>
    <font>
      <sz val="9"/>
      <color rgb="FF0000FF"/>
      <name val="Arial"/>
      <family val="2"/>
    </font>
    <font>
      <sz val="10"/>
      <color theme="0" tint="-0.249977111117893"/>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sz val="8"/>
      <color rgb="FF000000"/>
      <name val="Tahoma"/>
      <family val="2"/>
    </font>
    <font>
      <b/>
      <sz val="36"/>
      <name val="Arial"/>
      <family val="2"/>
    </font>
    <font>
      <b/>
      <sz val="10"/>
      <color rgb="FFFF0000"/>
      <name val="Arial"/>
      <family val="2"/>
    </font>
    <font>
      <u/>
      <sz val="9"/>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5050"/>
        <bgColor indexed="64"/>
      </patternFill>
    </fill>
    <fill>
      <patternFill patternType="solid">
        <fgColor theme="7" tint="0.39997558519241921"/>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xf numFmtId="0" fontId="14" fillId="0" borderId="0" applyNumberFormat="0" applyFill="0" applyBorder="0" applyAlignment="0" applyProtection="0">
      <alignment vertical="top"/>
      <protection locked="0"/>
    </xf>
  </cellStyleXfs>
  <cellXfs count="371">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5" fillId="0" borderId="4" xfId="0" applyFont="1" applyBorder="1" applyAlignment="1" applyProtection="1">
      <alignment horizontal="left"/>
    </xf>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7" fillId="0" borderId="7" xfId="0" applyNumberFormat="1" applyFont="1" applyBorder="1" applyAlignment="1" applyProtection="1">
      <alignment horizontal="center"/>
    </xf>
    <xf numFmtId="164"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2" fillId="0" borderId="3" xfId="0" applyFont="1" applyFill="1" applyBorder="1" applyAlignment="1" applyProtection="1">
      <alignment shrinkToFit="1"/>
    </xf>
    <xf numFmtId="0" fontId="12"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4"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3"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3"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10" fillId="0" borderId="0" xfId="0" applyNumberFormat="1" applyFont="1" applyFill="1" applyBorder="1" applyAlignment="1" applyProtection="1"/>
    <xf numFmtId="0" fontId="18"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0" fillId="0" borderId="7" xfId="0" applyFont="1" applyFill="1" applyBorder="1" applyProtection="1"/>
    <xf numFmtId="0" fontId="21" fillId="0" borderId="0" xfId="0" applyFont="1" applyFill="1" applyAlignment="1" applyProtection="1">
      <alignment horizontal="right"/>
    </xf>
    <xf numFmtId="0" fontId="21" fillId="0" borderId="0" xfId="0" applyFont="1" applyFill="1" applyProtection="1"/>
    <xf numFmtId="0" fontId="21" fillId="0" borderId="0" xfId="0" applyFont="1" applyFill="1" applyAlignment="1" applyProtection="1">
      <alignment horizontal="center"/>
    </xf>
    <xf numFmtId="2" fontId="21"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4" fillId="0" borderId="0" xfId="0" applyNumberFormat="1" applyFont="1" applyFill="1" applyBorder="1" applyAlignment="1">
      <alignment horizontal="center" vertical="center"/>
    </xf>
    <xf numFmtId="0" fontId="28"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3" fillId="0" borderId="0" xfId="0" applyFont="1" applyFill="1" applyBorder="1" applyAlignment="1" applyProtection="1">
      <alignment vertical="center"/>
    </xf>
    <xf numFmtId="0" fontId="4" fillId="0" borderId="8" xfId="0" applyFont="1" applyBorder="1" applyAlignment="1" applyProtection="1">
      <alignment horizontal="center"/>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6" fillId="0" borderId="11" xfId="0" applyFont="1" applyBorder="1" applyAlignment="1" applyProtection="1">
      <alignment vertical="center" wrapText="1"/>
      <protection locked="0"/>
    </xf>
    <xf numFmtId="0" fontId="26"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5" fillId="0" borderId="0" xfId="0" applyFont="1" applyProtection="1">
      <protection locked="0"/>
    </xf>
    <xf numFmtId="0" fontId="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10" fillId="0" borderId="3" xfId="0" applyFont="1" applyFill="1" applyBorder="1" applyAlignment="1" applyProtection="1">
      <alignment vertical="top" wrapText="1"/>
    </xf>
    <xf numFmtId="0" fontId="5" fillId="0" borderId="3" xfId="0" applyFont="1" applyBorder="1" applyAlignment="1" applyProtection="1">
      <alignment horizontal="center"/>
    </xf>
    <xf numFmtId="1" fontId="0" fillId="0" borderId="9" xfId="0" applyNumberFormat="1" applyFill="1" applyBorder="1" applyAlignment="1" applyProtection="1">
      <alignment horizontal="center"/>
      <protection locked="0"/>
    </xf>
    <xf numFmtId="0" fontId="5" fillId="0" borderId="9" xfId="0" applyFont="1" applyFill="1" applyBorder="1" applyAlignment="1" applyProtection="1">
      <alignment horizontal="left"/>
      <protection locked="0"/>
    </xf>
    <xf numFmtId="0" fontId="5" fillId="0" borderId="0" xfId="0" applyFont="1"/>
    <xf numFmtId="0" fontId="5" fillId="0" borderId="0" xfId="0" applyFont="1" applyFill="1" applyBorder="1"/>
    <xf numFmtId="0" fontId="40" fillId="0" borderId="0" xfId="0" applyFont="1" applyFill="1" applyBorder="1" applyProtection="1"/>
    <xf numFmtId="1" fontId="0" fillId="0" borderId="10" xfId="0" applyNumberFormat="1" applyFill="1" applyBorder="1" applyAlignment="1" applyProtection="1">
      <alignment horizontal="center"/>
      <protection locked="0"/>
    </xf>
    <xf numFmtId="0" fontId="5" fillId="0" borderId="0" xfId="0" applyFont="1" applyAlignment="1">
      <alignment horizontal="center"/>
    </xf>
    <xf numFmtId="0" fontId="5" fillId="0" borderId="10" xfId="0" applyFont="1" applyFill="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pplyProtection="1">
      <alignment vertical="center"/>
    </xf>
    <xf numFmtId="0" fontId="5" fillId="0" borderId="0" xfId="0" applyFont="1" applyFill="1" applyBorder="1" applyAlignment="1" applyProtection="1">
      <alignment horizontal="lef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0" fillId="0" borderId="4" xfId="0" applyFill="1" applyBorder="1" applyProtection="1"/>
    <xf numFmtId="0" fontId="5" fillId="0" borderId="10" xfId="0" applyFont="1" applyFill="1" applyBorder="1" applyAlignment="1" applyProtection="1">
      <alignment horizontal="center"/>
      <protection locked="0"/>
    </xf>
    <xf numFmtId="0" fontId="2" fillId="0" borderId="14" xfId="0" applyFont="1" applyFill="1" applyBorder="1" applyAlignment="1" applyProtection="1">
      <alignment horizontal="left" vertical="center"/>
      <protection locked="0"/>
    </xf>
    <xf numFmtId="0" fontId="41" fillId="0" borderId="0" xfId="0" applyFont="1"/>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42" fillId="0" borderId="0" xfId="0" applyFont="1" applyProtection="1">
      <protection locked="0"/>
    </xf>
    <xf numFmtId="164" fontId="22" fillId="0" borderId="0" xfId="0" applyNumberFormat="1" applyFont="1" applyAlignment="1" applyProtection="1">
      <alignment horizontal="left" vertical="top" wrapText="1"/>
    </xf>
    <xf numFmtId="0" fontId="5" fillId="0" borderId="0" xfId="0" applyFont="1" applyBorder="1" applyProtection="1"/>
    <xf numFmtId="49" fontId="31" fillId="0" borderId="0" xfId="0" applyNumberFormat="1" applyFont="1" applyFill="1" applyBorder="1" applyAlignment="1">
      <alignment horizontal="center" vertical="center"/>
    </xf>
    <xf numFmtId="49" fontId="0" fillId="0" borderId="0" xfId="0" applyNumberFormat="1" applyFill="1" applyBorder="1" applyProtection="1">
      <protection locked="0"/>
    </xf>
    <xf numFmtId="0" fontId="5" fillId="0" borderId="0" xfId="0" applyFont="1" applyBorder="1" applyAlignment="1" applyProtection="1">
      <alignment horizontal="right"/>
    </xf>
    <xf numFmtId="0" fontId="35" fillId="0" borderId="0" xfId="0" applyFont="1" applyFill="1" applyBorder="1" applyAlignment="1" applyProtection="1">
      <alignment horizontal="center" vertical="center"/>
    </xf>
    <xf numFmtId="0" fontId="5" fillId="0" borderId="4" xfId="0" applyFont="1" applyBorder="1" applyAlignment="1" applyProtection="1">
      <alignment horizontal="left" vertical="center"/>
    </xf>
    <xf numFmtId="0" fontId="10" fillId="0" borderId="0" xfId="0" applyFont="1" applyFill="1" applyBorder="1" applyAlignment="1" applyProtection="1">
      <alignment horizontal="center"/>
    </xf>
    <xf numFmtId="0" fontId="5" fillId="0" borderId="0" xfId="0" applyFont="1" applyAlignment="1" applyProtection="1">
      <alignment vertical="center"/>
    </xf>
    <xf numFmtId="0" fontId="0" fillId="0" borderId="0" xfId="0" applyFill="1" applyBorder="1" applyAlignment="1" applyProtection="1"/>
    <xf numFmtId="0" fontId="0" fillId="0" borderId="0" xfId="0" applyFill="1"/>
    <xf numFmtId="49" fontId="43" fillId="0" borderId="0" xfId="0" applyNumberFormat="1" applyFont="1" applyFill="1" applyBorder="1" applyAlignment="1" applyProtection="1">
      <alignment horizontal="center"/>
    </xf>
    <xf numFmtId="0" fontId="29" fillId="0" borderId="3" xfId="0" applyFont="1" applyFill="1" applyBorder="1" applyAlignment="1" applyProtection="1">
      <alignment horizontal="center" vertical="center"/>
    </xf>
    <xf numFmtId="2" fontId="0" fillId="0" borderId="13" xfId="0" applyNumberFormat="1" applyFill="1" applyBorder="1" applyAlignment="1" applyProtection="1">
      <alignment horizontal="center"/>
      <protection locked="0"/>
    </xf>
    <xf numFmtId="0" fontId="0" fillId="0" borderId="14" xfId="0" applyFill="1" applyBorder="1" applyAlignment="1" applyProtection="1">
      <alignment horizontal="left"/>
      <protection locked="0"/>
    </xf>
    <xf numFmtId="0" fontId="5" fillId="0" borderId="0" xfId="0" applyFont="1" applyFill="1" applyBorder="1" applyAlignment="1" applyProtection="1">
      <alignment horizontal="center" vertical="center" wrapText="1"/>
    </xf>
    <xf numFmtId="0" fontId="0" fillId="0" borderId="0" xfId="0" applyAlignment="1" applyProtection="1">
      <alignment vertical="center"/>
    </xf>
    <xf numFmtId="0" fontId="5" fillId="0" borderId="0" xfId="0" applyFont="1" applyFill="1" applyBorder="1" applyAlignment="1" applyProtection="1">
      <alignment horizontal="left" vertical="center" wrapText="1"/>
    </xf>
    <xf numFmtId="49" fontId="0" fillId="0" borderId="10" xfId="0" applyNumberFormat="1" applyFill="1" applyBorder="1" applyAlignment="1" applyProtection="1">
      <alignment horizontal="center"/>
      <protection locked="0"/>
    </xf>
    <xf numFmtId="0" fontId="31" fillId="0" borderId="0" xfId="0" applyFont="1" applyFill="1" applyBorder="1" applyProtection="1"/>
    <xf numFmtId="0" fontId="8" fillId="2" borderId="15" xfId="0" applyFont="1" applyFill="1" applyBorder="1" applyAlignment="1" applyProtection="1">
      <alignment horizontal="center" wrapText="1"/>
    </xf>
    <xf numFmtId="0" fontId="11" fillId="0" borderId="0" xfId="0" applyFont="1" applyFill="1" applyBorder="1" applyAlignment="1" applyProtection="1">
      <alignment horizontal="right"/>
    </xf>
    <xf numFmtId="49" fontId="5" fillId="0" borderId="10" xfId="0" applyNumberFormat="1" applyFont="1" applyFill="1" applyBorder="1" applyAlignment="1" applyProtection="1">
      <alignment horizontal="center"/>
      <protection locked="0"/>
    </xf>
    <xf numFmtId="0" fontId="27" fillId="3" borderId="15" xfId="0" applyFont="1" applyFill="1" applyBorder="1" applyAlignment="1" applyProtection="1">
      <alignment horizontal="center" vertical="center" wrapText="1"/>
    </xf>
    <xf numFmtId="0" fontId="7" fillId="0" borderId="0" xfId="0" applyFont="1" applyProtection="1"/>
    <xf numFmtId="0" fontId="14" fillId="0" borderId="0" xfId="1" applyFill="1" applyBorder="1" applyAlignment="1" applyProtection="1">
      <protection locked="0"/>
    </xf>
    <xf numFmtId="0" fontId="29" fillId="0" borderId="0" xfId="0" applyFont="1" applyFill="1" applyBorder="1" applyAlignment="1" applyProtection="1">
      <alignment horizontal="center" wrapText="1"/>
    </xf>
    <xf numFmtId="0" fontId="45" fillId="0" borderId="0" xfId="0" applyFont="1" applyFill="1" applyBorder="1" applyAlignment="1" applyProtection="1">
      <alignment vertical="top" wrapText="1"/>
    </xf>
    <xf numFmtId="0" fontId="45" fillId="0" borderId="0" xfId="0" applyFont="1" applyFill="1" applyBorder="1" applyAlignment="1" applyProtection="1">
      <alignment vertical="top" wrapText="1"/>
    </xf>
    <xf numFmtId="0" fontId="2" fillId="0" borderId="0" xfId="0" applyFont="1" applyBorder="1" applyAlignment="1" applyProtection="1">
      <alignment horizontal="center" wrapText="1"/>
    </xf>
    <xf numFmtId="0" fontId="3" fillId="0" borderId="0" xfId="0" applyFont="1" applyFill="1" applyBorder="1" applyAlignment="1" applyProtection="1">
      <alignment horizontal="center" wrapText="1"/>
    </xf>
    <xf numFmtId="0" fontId="4" fillId="0" borderId="0" xfId="0" applyFont="1" applyBorder="1" applyAlignment="1" applyProtection="1">
      <alignment horizontal="center"/>
    </xf>
    <xf numFmtId="0" fontId="19" fillId="0" borderId="0" xfId="0" applyFont="1" applyBorder="1" applyAlignment="1" applyProtection="1">
      <alignment horizontal="center"/>
    </xf>
    <xf numFmtId="0" fontId="11" fillId="0" borderId="0" xfId="0" applyFont="1" applyFill="1" applyBorder="1" applyAlignment="1" applyProtection="1">
      <alignment vertical="top" wrapText="1"/>
    </xf>
    <xf numFmtId="0" fontId="7" fillId="0" borderId="0" xfId="0" applyFont="1" applyBorder="1" applyAlignment="1" applyProtection="1"/>
    <xf numFmtId="0" fontId="11" fillId="0" borderId="0" xfId="0" applyFont="1" applyFill="1" applyBorder="1" applyAlignment="1" applyProtection="1">
      <alignment vertical="top"/>
    </xf>
    <xf numFmtId="2" fontId="11" fillId="0" borderId="0" xfId="0" applyNumberFormat="1" applyFont="1" applyFill="1" applyBorder="1" applyAlignment="1" applyProtection="1">
      <alignment horizontal="left" vertical="top" wrapText="1"/>
    </xf>
    <xf numFmtId="0" fontId="46" fillId="0" borderId="0" xfId="0" applyFont="1" applyProtection="1"/>
    <xf numFmtId="0" fontId="37" fillId="0" borderId="0" xfId="1" applyFont="1" applyFill="1" applyBorder="1" applyAlignment="1" applyProtection="1">
      <protection locked="0"/>
    </xf>
    <xf numFmtId="49" fontId="11" fillId="0" borderId="0" xfId="0" applyNumberFormat="1" applyFont="1" applyFill="1" applyBorder="1" applyAlignment="1" applyProtection="1"/>
    <xf numFmtId="49" fontId="11" fillId="0" borderId="0" xfId="0" applyNumberFormat="1" applyFont="1" applyFill="1" applyBorder="1" applyAlignment="1" applyProtection="1">
      <alignment horizontal="right"/>
    </xf>
    <xf numFmtId="0" fontId="38" fillId="0" borderId="0" xfId="0" applyFont="1" applyFill="1" applyBorder="1" applyAlignment="1" applyProtection="1">
      <alignment shrinkToFit="1"/>
    </xf>
    <xf numFmtId="0" fontId="5" fillId="0" borderId="4" xfId="0" applyFont="1" applyBorder="1" applyAlignment="1" applyProtection="1">
      <alignment horizontal="right"/>
    </xf>
    <xf numFmtId="49" fontId="2" fillId="0" borderId="3" xfId="0" applyNumberFormat="1" applyFont="1" applyFill="1" applyBorder="1" applyAlignment="1" applyProtection="1">
      <alignment horizontal="center"/>
      <protection locked="0"/>
    </xf>
    <xf numFmtId="49" fontId="2" fillId="0" borderId="3" xfId="0" applyNumberFormat="1" applyFont="1" applyFill="1" applyBorder="1" applyAlignment="1" applyProtection="1">
      <alignment horizontal="center" vertical="top" wrapText="1"/>
      <protection locked="0"/>
    </xf>
    <xf numFmtId="2" fontId="0" fillId="0" borderId="0" xfId="0" applyNumberFormat="1" applyFill="1" applyBorder="1" applyAlignment="1" applyProtection="1">
      <alignment horizontal="center"/>
      <protection locked="0"/>
    </xf>
    <xf numFmtId="0" fontId="5" fillId="0" borderId="0" xfId="0" applyFont="1" applyFill="1" applyBorder="1" applyAlignment="1" applyProtection="1">
      <alignment horizontal="left"/>
      <protection locked="0"/>
    </xf>
    <xf numFmtId="0" fontId="5" fillId="2" borderId="11" xfId="0" applyFont="1" applyFill="1" applyBorder="1" applyProtection="1"/>
    <xf numFmtId="0" fontId="5" fillId="2" borderId="15" xfId="0" applyFont="1" applyFill="1" applyBorder="1" applyAlignment="1" applyProtection="1">
      <alignment vertical="top" wrapText="1"/>
    </xf>
    <xf numFmtId="0" fontId="0" fillId="0" borderId="0" xfId="0" applyFill="1" applyBorder="1" applyAlignment="1" applyProtection="1">
      <alignment horizontal="left"/>
      <protection locked="0"/>
    </xf>
    <xf numFmtId="0" fontId="5" fillId="4" borderId="0" xfId="0" applyFont="1" applyFill="1"/>
    <xf numFmtId="0" fontId="5" fillId="4" borderId="0" xfId="0" applyFont="1" applyFill="1" applyBorder="1"/>
    <xf numFmtId="0" fontId="5" fillId="0" borderId="0" xfId="0" applyFont="1" applyAlignment="1">
      <alignment horizontal="left"/>
    </xf>
    <xf numFmtId="0" fontId="0" fillId="0" borderId="0" xfId="0" applyAlignment="1">
      <alignment horizontal="left"/>
    </xf>
    <xf numFmtId="0" fontId="0" fillId="0" borderId="8" xfId="0" applyNumberFormat="1" applyFill="1" applyBorder="1" applyAlignment="1" applyProtection="1">
      <alignment horizontal="center"/>
      <protection locked="0"/>
    </xf>
    <xf numFmtId="0" fontId="0" fillId="0" borderId="8" xfId="0" applyFill="1" applyBorder="1" applyAlignment="1" applyProtection="1">
      <alignment horizontal="left"/>
      <protection locked="0"/>
    </xf>
    <xf numFmtId="165" fontId="0" fillId="0" borderId="0" xfId="0" applyNumberFormat="1"/>
    <xf numFmtId="0" fontId="2" fillId="0" borderId="0" xfId="0" applyFont="1" applyFill="1" applyBorder="1" applyAlignment="1" applyProtection="1">
      <alignment horizontal="center" wrapText="1"/>
    </xf>
    <xf numFmtId="165" fontId="0" fillId="2" borderId="7" xfId="0" applyNumberFormat="1" applyFill="1" applyBorder="1" applyAlignment="1" applyProtection="1">
      <alignment horizontal="center"/>
      <protection locked="0"/>
    </xf>
    <xf numFmtId="0" fontId="41" fillId="0" borderId="0" xfId="0" applyFont="1" applyBorder="1" applyAlignment="1" applyProtection="1">
      <alignment horizontal="left" vertical="center" wrapText="1"/>
    </xf>
    <xf numFmtId="0" fontId="41" fillId="0" borderId="0" xfId="0" applyFont="1" applyAlignment="1">
      <alignment horizontal="left"/>
    </xf>
    <xf numFmtId="0" fontId="5" fillId="0" borderId="0" xfId="0" applyFont="1" applyFill="1"/>
    <xf numFmtId="0" fontId="5" fillId="0" borderId="0" xfId="0" applyFont="1" applyFill="1" applyAlignment="1">
      <alignment horizontal="left"/>
    </xf>
    <xf numFmtId="0" fontId="7" fillId="0" borderId="0" xfId="0" applyFont="1" applyFill="1" applyBorder="1" applyProtection="1"/>
    <xf numFmtId="2" fontId="11" fillId="0" borderId="0" xfId="0" applyNumberFormat="1" applyFont="1" applyFill="1" applyBorder="1" applyAlignment="1" applyProtection="1">
      <alignment horizontal="center" vertical="top" wrapText="1"/>
    </xf>
    <xf numFmtId="0" fontId="11" fillId="0" borderId="0"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2" fontId="0" fillId="0" borderId="0" xfId="0" applyNumberFormat="1" applyFill="1"/>
    <xf numFmtId="0" fontId="10"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41" fillId="0" borderId="0" xfId="0" applyFont="1" applyBorder="1" applyAlignment="1" applyProtection="1">
      <alignment horizontal="left" vertical="center" wrapText="1"/>
    </xf>
    <xf numFmtId="0" fontId="45" fillId="0" borderId="0" xfId="0" applyFont="1" applyBorder="1" applyAlignment="1" applyProtection="1">
      <alignment horizontal="right"/>
    </xf>
    <xf numFmtId="0" fontId="30" fillId="0" borderId="0" xfId="1" applyFont="1" applyFill="1" applyBorder="1" applyAlignment="1" applyProtection="1">
      <alignment horizontal="center"/>
    </xf>
    <xf numFmtId="0" fontId="5" fillId="0" borderId="9" xfId="0" applyFont="1" applyBorder="1" applyProtection="1"/>
    <xf numFmtId="0" fontId="5" fillId="0" borderId="2" xfId="0" applyFont="1" applyBorder="1" applyProtection="1"/>
    <xf numFmtId="0" fontId="0" fillId="0" borderId="0" xfId="0" applyAlignment="1">
      <alignment vertical="top" wrapText="1"/>
    </xf>
    <xf numFmtId="0" fontId="47" fillId="0" borderId="0" xfId="0" applyFont="1" applyAlignment="1">
      <alignment wrapText="1"/>
    </xf>
    <xf numFmtId="0" fontId="7" fillId="0" borderId="0" xfId="0" applyFont="1" applyAlignment="1">
      <alignment horizontal="left" vertical="top" wrapText="1"/>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shrinkToFit="1"/>
      <protection locked="0"/>
    </xf>
    <xf numFmtId="0" fontId="2" fillId="0" borderId="4" xfId="0" applyFont="1" applyFill="1" applyBorder="1" applyAlignment="1" applyProtection="1">
      <alignment vertical="center"/>
    </xf>
    <xf numFmtId="0" fontId="5" fillId="0" borderId="0" xfId="0" applyFont="1" applyFill="1" applyBorder="1" applyAlignment="1" applyProtection="1">
      <alignment horizontal="right"/>
    </xf>
    <xf numFmtId="0" fontId="19" fillId="0" borderId="3" xfId="0" applyFont="1" applyFill="1" applyBorder="1" applyAlignment="1" applyProtection="1">
      <alignment horizontal="right" vertical="center"/>
    </xf>
    <xf numFmtId="2" fontId="41" fillId="0" borderId="23" xfId="0" applyNumberFormat="1" applyFont="1" applyFill="1" applyBorder="1" applyAlignment="1" applyProtection="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17" xfId="0" applyFont="1" applyFill="1" applyBorder="1" applyAlignment="1" applyProtection="1">
      <alignment horizontal="left"/>
    </xf>
    <xf numFmtId="2" fontId="0" fillId="2" borderId="19" xfId="0" applyNumberFormat="1" applyFill="1" applyBorder="1" applyAlignment="1" applyProtection="1">
      <alignment horizontal="center"/>
      <protection locked="0"/>
    </xf>
    <xf numFmtId="0" fontId="5" fillId="3" borderId="20" xfId="0" applyFont="1" applyFill="1" applyBorder="1" applyAlignment="1" applyProtection="1">
      <alignment horizontal="left"/>
      <protection locked="0"/>
    </xf>
    <xf numFmtId="0" fontId="5" fillId="0" borderId="18" xfId="0" applyFont="1" applyFill="1" applyBorder="1" applyAlignment="1" applyProtection="1">
      <alignment horizontal="left"/>
    </xf>
    <xf numFmtId="2" fontId="0" fillId="2" borderId="21" xfId="0" applyNumberFormat="1" applyFill="1" applyBorder="1" applyAlignment="1" applyProtection="1">
      <alignment horizontal="center"/>
      <protection locked="0"/>
    </xf>
    <xf numFmtId="0" fontId="5" fillId="3" borderId="22" xfId="0" applyFont="1" applyFill="1" applyBorder="1" applyAlignment="1" applyProtection="1">
      <alignment horizontal="left"/>
      <protection locked="0"/>
    </xf>
    <xf numFmtId="0" fontId="7" fillId="0" borderId="0" xfId="0" applyFont="1" applyFill="1" applyBorder="1" applyAlignment="1" applyProtection="1">
      <alignment horizontal="right"/>
      <protection locked="0"/>
    </xf>
    <xf numFmtId="0" fontId="44" fillId="0" borderId="0" xfId="0" applyFont="1" applyProtection="1">
      <protection locked="0"/>
    </xf>
    <xf numFmtId="0" fontId="5" fillId="0" borderId="0" xfId="0" applyFont="1" applyAlignment="1" applyProtection="1">
      <alignment wrapText="1"/>
      <protection locked="0"/>
    </xf>
    <xf numFmtId="0" fontId="0" fillId="0" borderId="4" xfId="0" applyBorder="1" applyAlignment="1" applyProtection="1">
      <alignment horizontal="left"/>
    </xf>
    <xf numFmtId="0" fontId="0" fillId="0" borderId="4" xfId="0" applyFill="1" applyBorder="1" applyAlignment="1" applyProtection="1">
      <alignment horizontal="left"/>
    </xf>
    <xf numFmtId="49" fontId="46" fillId="0" borderId="0" xfId="0" applyNumberFormat="1" applyFont="1" applyFill="1" applyBorder="1" applyAlignment="1" applyProtection="1"/>
    <xf numFmtId="0" fontId="5" fillId="0" borderId="0" xfId="0" applyFont="1" applyFill="1" applyBorder="1" applyProtection="1"/>
    <xf numFmtId="0" fontId="10" fillId="0" borderId="0" xfId="0" applyFont="1" applyBorder="1" applyAlignment="1" applyProtection="1">
      <alignment horizontal="left"/>
    </xf>
    <xf numFmtId="0" fontId="0" fillId="0" borderId="0" xfId="0" applyFill="1" applyBorder="1" applyAlignment="1" applyProtection="1">
      <alignment horizontal="left"/>
    </xf>
    <xf numFmtId="0" fontId="8" fillId="0" borderId="0" xfId="0" applyFont="1" applyBorder="1" applyProtection="1"/>
    <xf numFmtId="0" fontId="7" fillId="0" borderId="8" xfId="0" applyFont="1" applyFill="1" applyBorder="1" applyAlignment="1" applyProtection="1">
      <alignment horizontal="center"/>
    </xf>
    <xf numFmtId="0" fontId="1" fillId="0" borderId="0" xfId="0" applyFont="1" applyProtection="1"/>
    <xf numFmtId="0" fontId="1" fillId="0" borderId="0" xfId="0" applyFont="1" applyFill="1" applyBorder="1" applyProtection="1"/>
    <xf numFmtId="0" fontId="2" fillId="0" borderId="0" xfId="0" applyFont="1" applyFill="1" applyBorder="1" applyAlignment="1" applyProtection="1">
      <alignment horizontal="center" vertical="center" wrapText="1"/>
    </xf>
    <xf numFmtId="0" fontId="7" fillId="0" borderId="4" xfId="0" applyFont="1" applyBorder="1" applyAlignment="1" applyProtection="1">
      <alignment horizontal="right"/>
    </xf>
    <xf numFmtId="0" fontId="1" fillId="0" borderId="0" xfId="0" applyFont="1" applyBorder="1" applyProtection="1"/>
    <xf numFmtId="0" fontId="7" fillId="0" borderId="0" xfId="0" applyFont="1" applyFill="1" applyBorder="1" applyAlignment="1" applyProtection="1">
      <alignment horizontal="center"/>
    </xf>
    <xf numFmtId="0" fontId="0" fillId="6" borderId="0" xfId="0" applyFill="1" applyBorder="1" applyProtection="1"/>
    <xf numFmtId="0" fontId="16" fillId="6" borderId="0" xfId="0" applyFont="1" applyFill="1" applyBorder="1" applyProtection="1"/>
    <xf numFmtId="0" fontId="0" fillId="6" borderId="8" xfId="0" applyFill="1" applyBorder="1" applyAlignment="1" applyProtection="1">
      <alignment horizontal="left"/>
    </xf>
    <xf numFmtId="0" fontId="16" fillId="6" borderId="0"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0" fontId="4" fillId="6" borderId="0" xfId="0" applyFont="1" applyFill="1" applyBorder="1" applyAlignment="1" applyProtection="1">
      <alignment horizontal="center"/>
    </xf>
    <xf numFmtId="0" fontId="1" fillId="0" borderId="0" xfId="0" applyFont="1" applyFill="1" applyBorder="1" applyAlignment="1" applyProtection="1">
      <alignment horizontal="left"/>
    </xf>
    <xf numFmtId="1" fontId="1" fillId="0" borderId="0" xfId="0" applyNumberFormat="1" applyFont="1" applyAlignment="1">
      <alignment horizontal="center"/>
    </xf>
    <xf numFmtId="0" fontId="22" fillId="0" borderId="0" xfId="0" applyFont="1" applyFill="1" applyBorder="1" applyAlignment="1" applyProtection="1">
      <alignment vertical="top" wrapText="1"/>
    </xf>
    <xf numFmtId="0" fontId="11" fillId="0" borderId="3" xfId="0" applyFont="1" applyFill="1" applyBorder="1" applyAlignment="1" applyProtection="1">
      <alignment vertical="top" wrapText="1"/>
    </xf>
    <xf numFmtId="0" fontId="11" fillId="0" borderId="0" xfId="0" applyFont="1" applyFill="1" applyBorder="1" applyAlignment="1" applyProtection="1">
      <alignment vertical="top" wrapText="1"/>
    </xf>
    <xf numFmtId="164" fontId="22" fillId="0" borderId="0" xfId="0" applyNumberFormat="1" applyFont="1" applyAlignment="1" applyProtection="1">
      <alignment horizontal="left" vertical="top" wrapText="1"/>
    </xf>
    <xf numFmtId="0" fontId="2" fillId="0" borderId="0" xfId="0" applyFont="1" applyFill="1" applyBorder="1" applyAlignment="1" applyProtection="1">
      <alignment shrinkToFit="1"/>
    </xf>
    <xf numFmtId="49" fontId="46" fillId="0" borderId="0" xfId="0" applyNumberFormat="1" applyFont="1" applyFill="1" applyBorder="1" applyAlignment="1" applyProtection="1"/>
    <xf numFmtId="0" fontId="37" fillId="0" borderId="0" xfId="1" applyFont="1" applyFill="1" applyBorder="1" applyAlignment="1" applyProtection="1">
      <alignment horizontal="left" vertical="center" wrapText="1"/>
      <protection locked="0"/>
    </xf>
    <xf numFmtId="0" fontId="46" fillId="0" borderId="16" xfId="0" applyNumberFormat="1" applyFont="1" applyFill="1" applyBorder="1" applyAlignment="1" applyProtection="1"/>
    <xf numFmtId="0" fontId="46" fillId="0" borderId="0" xfId="0" applyNumberFormat="1" applyFont="1" applyFill="1" applyBorder="1" applyAlignment="1" applyProtection="1"/>
    <xf numFmtId="0" fontId="46" fillId="0" borderId="16" xfId="0" applyFont="1" applyFill="1" applyBorder="1" applyProtection="1"/>
    <xf numFmtId="0" fontId="46" fillId="0" borderId="0" xfId="0" applyFont="1" applyFill="1" applyBorder="1" applyProtection="1"/>
    <xf numFmtId="0" fontId="2" fillId="0" borderId="3" xfId="0" applyFont="1" applyBorder="1" applyProtection="1"/>
    <xf numFmtId="0" fontId="2" fillId="0" borderId="0" xfId="0" applyFont="1" applyBorder="1" applyProtection="1"/>
    <xf numFmtId="0" fontId="2" fillId="2" borderId="14" xfId="0" applyFont="1" applyFill="1" applyBorder="1" applyProtection="1"/>
    <xf numFmtId="0" fontId="2" fillId="2" borderId="10" xfId="0" applyFont="1" applyFill="1" applyBorder="1" applyProtection="1"/>
    <xf numFmtId="0" fontId="2" fillId="2" borderId="13" xfId="0" applyFont="1" applyFill="1" applyBorder="1" applyProtection="1"/>
    <xf numFmtId="0" fontId="11" fillId="0" borderId="0" xfId="0" applyFont="1" applyBorder="1" applyAlignment="1" applyProtection="1">
      <alignment horizontal="left" vertical="center" wrapText="1"/>
    </xf>
    <xf numFmtId="0" fontId="48" fillId="0" borderId="0" xfId="0" applyFont="1" applyAlignment="1" applyProtection="1">
      <alignment horizontal="left" vertical="top" wrapText="1"/>
    </xf>
    <xf numFmtId="0" fontId="7" fillId="0" borderId="0" xfId="0" applyFont="1" applyProtection="1"/>
    <xf numFmtId="0" fontId="45" fillId="0" borderId="0" xfId="0" applyFont="1" applyFill="1" applyBorder="1" applyAlignment="1" applyProtection="1">
      <alignment vertical="top" wrapText="1"/>
    </xf>
    <xf numFmtId="0" fontId="0" fillId="7" borderId="3" xfId="0" applyFill="1" applyBorder="1" applyAlignment="1">
      <alignment vertical="center"/>
    </xf>
    <xf numFmtId="0" fontId="0" fillId="7" borderId="0" xfId="0" applyFill="1" applyBorder="1" applyAlignment="1">
      <alignment vertical="center"/>
    </xf>
    <xf numFmtId="0" fontId="0" fillId="7" borderId="0" xfId="0" applyFill="1" applyProtection="1"/>
    <xf numFmtId="0" fontId="0" fillId="7" borderId="0" xfId="0" applyFill="1" applyBorder="1" applyAlignment="1" applyProtection="1"/>
    <xf numFmtId="0" fontId="0" fillId="7" borderId="0" xfId="0" applyFill="1" applyBorder="1" applyProtection="1"/>
    <xf numFmtId="0" fontId="16" fillId="7" borderId="0" xfId="0" applyFont="1" applyFill="1" applyBorder="1" applyProtection="1"/>
    <xf numFmtId="0" fontId="10" fillId="7" borderId="10" xfId="0" applyFont="1" applyFill="1" applyBorder="1" applyAlignment="1" applyProtection="1">
      <alignment horizontal="center"/>
    </xf>
    <xf numFmtId="0" fontId="0" fillId="0" borderId="0" xfId="0" applyBorder="1" applyAlignment="1" applyProtection="1">
      <alignment horizontal="center"/>
    </xf>
    <xf numFmtId="2" fontId="0" fillId="0" borderId="0" xfId="0" applyNumberFormat="1" applyBorder="1" applyAlignment="1" applyProtection="1">
      <alignment horizontal="center"/>
    </xf>
    <xf numFmtId="0" fontId="32" fillId="7" borderId="13" xfId="0" applyFont="1" applyFill="1" applyBorder="1" applyAlignment="1" applyProtection="1">
      <alignment horizontal="center"/>
    </xf>
    <xf numFmtId="2" fontId="41" fillId="0" borderId="7" xfId="0" applyNumberFormat="1" applyFont="1" applyFill="1" applyBorder="1" applyAlignment="1" applyProtection="1">
      <alignment horizontal="center"/>
      <protection locked="0"/>
    </xf>
    <xf numFmtId="0" fontId="1" fillId="0" borderId="0" xfId="0" applyFont="1" applyProtection="1">
      <protection locked="0"/>
    </xf>
    <xf numFmtId="0" fontId="51" fillId="0" borderId="0" xfId="0" applyFont="1" applyFill="1" applyBorder="1" applyAlignment="1" applyProtection="1">
      <alignment horizontal="center" vertical="center" wrapText="1"/>
    </xf>
    <xf numFmtId="0" fontId="41" fillId="0" borderId="0" xfId="0" applyFont="1" applyFill="1" applyBorder="1" applyAlignment="1" applyProtection="1">
      <alignment horizontal="left"/>
    </xf>
    <xf numFmtId="0" fontId="41" fillId="0" borderId="0" xfId="0" applyFont="1" applyFill="1" applyBorder="1" applyProtection="1"/>
    <xf numFmtId="0" fontId="52" fillId="0" borderId="0" xfId="1" applyFont="1" applyFill="1" applyBorder="1" applyAlignment="1" applyProtection="1">
      <alignment horizontal="left" vertical="center" wrapText="1"/>
      <protection locked="0"/>
    </xf>
    <xf numFmtId="0" fontId="16" fillId="7" borderId="0" xfId="0" applyFont="1" applyFill="1" applyBorder="1" applyAlignment="1" applyProtection="1">
      <alignment horizontal="left"/>
    </xf>
    <xf numFmtId="0" fontId="6" fillId="7" borderId="0" xfId="0" applyFont="1" applyFill="1" applyBorder="1" applyAlignment="1" applyProtection="1">
      <alignment horizont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2" fillId="0" borderId="0" xfId="0" applyFont="1" applyAlignment="1" applyProtection="1">
      <alignment horizontal="right" vertical="center"/>
    </xf>
    <xf numFmtId="0" fontId="41" fillId="0" borderId="1" xfId="0" applyFont="1" applyFill="1" applyBorder="1" applyAlignment="1" applyProtection="1">
      <alignment horizontal="left"/>
      <protection locked="0"/>
    </xf>
    <xf numFmtId="0" fontId="45" fillId="0" borderId="0" xfId="0" applyFont="1" applyProtection="1"/>
    <xf numFmtId="0" fontId="45" fillId="0" borderId="0" xfId="0" applyFont="1" applyFill="1" applyBorder="1" applyAlignment="1" applyProtection="1"/>
    <xf numFmtId="0" fontId="45" fillId="0" borderId="0" xfId="0" applyFont="1" applyFill="1" applyProtection="1"/>
    <xf numFmtId="0" fontId="45" fillId="0" borderId="0" xfId="0" applyFont="1" applyFill="1" applyProtection="1">
      <protection locked="0"/>
    </xf>
    <xf numFmtId="0" fontId="45" fillId="0" borderId="0" xfId="0" applyFont="1" applyProtection="1">
      <protection locked="0"/>
    </xf>
    <xf numFmtId="0" fontId="45" fillId="0" borderId="0" xfId="0" applyFont="1"/>
    <xf numFmtId="0" fontId="1" fillId="0" borderId="7" xfId="1" applyFont="1" applyFill="1" applyBorder="1" applyAlignment="1" applyProtection="1">
      <alignment horizontal="left" vertical="center" wrapText="1"/>
      <protection locked="0"/>
    </xf>
    <xf numFmtId="0" fontId="41" fillId="0" borderId="0" xfId="0" applyFont="1" applyBorder="1" applyAlignment="1" applyProtection="1">
      <alignment horizontal="left" vertical="center" wrapText="1"/>
    </xf>
    <xf numFmtId="0" fontId="5" fillId="0" borderId="0" xfId="0" applyFont="1" applyFill="1" applyBorder="1" applyAlignment="1" applyProtection="1">
      <alignment horizontal="center" wrapText="1"/>
    </xf>
    <xf numFmtId="0" fontId="5" fillId="0" borderId="0" xfId="0" applyFont="1" applyBorder="1" applyProtection="1"/>
    <xf numFmtId="0" fontId="5" fillId="0" borderId="0" xfId="0" applyFont="1" applyFill="1" applyBorder="1" applyAlignment="1" applyProtection="1">
      <alignment horizontal="left" vertical="center" wrapText="1"/>
    </xf>
    <xf numFmtId="49" fontId="5" fillId="0" borderId="14" xfId="0" applyNumberFormat="1" applyFont="1" applyFill="1" applyBorder="1" applyAlignment="1" applyProtection="1">
      <alignment horizontal="center"/>
      <protection locked="0"/>
    </xf>
    <xf numFmtId="49" fontId="0" fillId="0" borderId="13" xfId="0" applyNumberFormat="1" applyFill="1" applyBorder="1" applyAlignment="1" applyProtection="1">
      <alignment horizontal="center"/>
      <protection locked="0"/>
    </xf>
    <xf numFmtId="0" fontId="2" fillId="0" borderId="0" xfId="0" applyFont="1" applyBorder="1" applyAlignment="1" applyProtection="1">
      <alignment horizontal="center" wrapText="1"/>
    </xf>
    <xf numFmtId="0" fontId="5" fillId="0" borderId="0" xfId="0" applyFont="1" applyFill="1" applyBorder="1" applyAlignment="1" applyProtection="1">
      <alignment horizontal="right"/>
    </xf>
    <xf numFmtId="0" fontId="5" fillId="0" borderId="4" xfId="0" applyFont="1" applyFill="1" applyBorder="1" applyAlignment="1" applyProtection="1">
      <alignment horizontal="right"/>
    </xf>
    <xf numFmtId="0" fontId="2" fillId="0" borderId="14"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4" fillId="0" borderId="0" xfId="1" applyFill="1" applyBorder="1" applyAlignment="1" applyProtection="1">
      <alignment horizontal="left" vertical="center"/>
    </xf>
    <xf numFmtId="0" fontId="2"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49" fontId="5" fillId="2" borderId="14"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50" fillId="7" borderId="9" xfId="0" applyFont="1" applyFill="1" applyBorder="1" applyAlignment="1">
      <alignment horizontal="center" vertical="center"/>
    </xf>
    <xf numFmtId="0" fontId="50" fillId="7" borderId="0" xfId="0" applyFont="1" applyFill="1" applyBorder="1" applyAlignment="1">
      <alignment horizontal="center" vertical="center"/>
    </xf>
    <xf numFmtId="0" fontId="34" fillId="7" borderId="9" xfId="0" applyFont="1" applyFill="1" applyBorder="1" applyAlignment="1">
      <alignment horizontal="center" vertical="center" wrapText="1"/>
    </xf>
    <xf numFmtId="0" fontId="34" fillId="7" borderId="9" xfId="0" applyFont="1" applyFill="1" applyBorder="1" applyAlignment="1">
      <alignment horizontal="center" vertical="center"/>
    </xf>
    <xf numFmtId="0" fontId="34" fillId="7" borderId="0" xfId="0" applyFont="1" applyFill="1" applyBorder="1" applyAlignment="1">
      <alignment horizontal="center" vertical="center"/>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41" fillId="0" borderId="0" xfId="0" applyFont="1" applyFill="1" applyBorder="1" applyAlignment="1" applyProtection="1">
      <alignment horizontal="left" vertical="center" wrapText="1"/>
    </xf>
    <xf numFmtId="0" fontId="33" fillId="7" borderId="0" xfId="0" applyFont="1" applyFill="1" applyAlignment="1" applyProtection="1">
      <alignment horizontal="center" vertical="center"/>
    </xf>
    <xf numFmtId="0" fontId="14" fillId="0" borderId="0" xfId="1" applyFill="1" applyBorder="1" applyAlignment="1" applyProtection="1">
      <alignment horizontal="center" vertical="center"/>
      <protection locked="0"/>
    </xf>
    <xf numFmtId="0" fontId="7" fillId="0" borderId="0" xfId="0" applyFont="1" applyProtection="1"/>
    <xf numFmtId="0" fontId="7" fillId="0" borderId="0" xfId="0" applyFont="1" applyFill="1" applyBorder="1" applyAlignment="1" applyProtection="1"/>
    <xf numFmtId="0" fontId="7" fillId="0" borderId="0" xfId="0" applyFont="1" applyFill="1" applyBorder="1" applyAlignment="1" applyProtection="1">
      <alignment horizontal="left" vertical="top"/>
    </xf>
    <xf numFmtId="0" fontId="5" fillId="0" borderId="0" xfId="0" applyFont="1" applyFill="1" applyBorder="1" applyAlignment="1" applyProtection="1">
      <alignment horizontal="left"/>
    </xf>
    <xf numFmtId="0" fontId="45" fillId="0" borderId="0" xfId="0" applyFont="1" applyFill="1" applyBorder="1" applyAlignment="1" applyProtection="1">
      <alignment vertical="top" wrapText="1"/>
    </xf>
    <xf numFmtId="0" fontId="25" fillId="0" borderId="0" xfId="0" applyFont="1" applyBorder="1" applyAlignment="1">
      <alignment vertical="center" wrapText="1"/>
    </xf>
    <xf numFmtId="0" fontId="7" fillId="0" borderId="0" xfId="0" applyFont="1" applyBorder="1" applyAlignment="1" applyProtection="1">
      <alignment vertical="center" wrapText="1"/>
    </xf>
    <xf numFmtId="0" fontId="5" fillId="5" borderId="14" xfId="0"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5" fillId="5" borderId="13"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11" fillId="0" borderId="0" xfId="0" applyFont="1" applyAlignment="1" applyProtection="1">
      <alignment horizontal="left" vertical="top" wrapText="1"/>
    </xf>
    <xf numFmtId="0" fontId="10" fillId="0" borderId="0" xfId="0" applyFont="1" applyBorder="1" applyProtection="1"/>
    <xf numFmtId="0" fontId="5"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Border="1" applyProtection="1"/>
    <xf numFmtId="0" fontId="5" fillId="0" borderId="4" xfId="0" applyFont="1" applyBorder="1" applyProtection="1"/>
    <xf numFmtId="164" fontId="22" fillId="0" borderId="0" xfId="0" applyNumberFormat="1" applyFont="1" applyAlignment="1" applyProtection="1">
      <alignment horizontal="center" vertical="top" wrapText="1"/>
    </xf>
    <xf numFmtId="0" fontId="5" fillId="0" borderId="0" xfId="0" applyFont="1" applyBorder="1" applyAlignment="1" applyProtection="1">
      <alignment horizontal="left" wrapText="1"/>
    </xf>
    <xf numFmtId="49" fontId="0" fillId="0" borderId="0" xfId="0" applyNumberFormat="1" applyFill="1" applyBorder="1" applyProtection="1">
      <protection locked="0"/>
    </xf>
    <xf numFmtId="0" fontId="1"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6" fillId="0" borderId="0" xfId="0" applyFont="1" applyAlignment="1" applyProtection="1">
      <alignment horizontal="left" vertical="top" wrapText="1"/>
    </xf>
    <xf numFmtId="0" fontId="41" fillId="0" borderId="0" xfId="0" applyFont="1" applyBorder="1" applyAlignment="1" applyProtection="1">
      <alignment horizontal="right"/>
    </xf>
    <xf numFmtId="0" fontId="41" fillId="0" borderId="4" xfId="0" applyFont="1" applyBorder="1" applyAlignment="1" applyProtection="1">
      <alignment horizontal="right"/>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54" lockText="1" noThreeD="1"/>
</file>

<file path=xl/ctrlProps/ctrlProp2.xml><?xml version="1.0" encoding="utf-8"?>
<formControlPr xmlns="http://schemas.microsoft.com/office/spreadsheetml/2009/9/main" objectType="Drop" dropLines="6" dropStyle="combo" dx="25" fmlaLink="$C$168" fmlaRange="$D$161:$D$166" noThreeD="1" val="0"/>
</file>

<file path=xl/ctrlProps/ctrlProp3.xml><?xml version="1.0" encoding="utf-8"?>
<formControlPr xmlns="http://schemas.microsoft.com/office/spreadsheetml/2009/9/main" objectType="Drop" dropLines="4" dropStyle="combo" dx="25" fmlaLink="$C$177" fmlaRange="$D$173:$D$176" noThreeD="1" val="0"/>
</file>

<file path=xl/ctrlProps/ctrlProp4.xml><?xml version="1.0" encoding="utf-8"?>
<formControlPr xmlns="http://schemas.microsoft.com/office/spreadsheetml/2009/9/main" objectType="CheckBox" fmlaLink="$C$178" noThreeD="1"/>
</file>

<file path=xl/ctrlProps/ctrlProp5.xml><?xml version="1.0" encoding="utf-8"?>
<formControlPr xmlns="http://schemas.microsoft.com/office/spreadsheetml/2009/9/main" objectType="CheckBox" fmlaLink="$C$179" noThreeD="1"/>
</file>

<file path=xl/ctrlProps/ctrlProp6.xml><?xml version="1.0" encoding="utf-8"?>
<formControlPr xmlns="http://schemas.microsoft.com/office/spreadsheetml/2009/9/main" objectType="Drop" dropLines="3" dropStyle="combo" dx="25" fmlaLink="$C$220" fmlaRange="$D$220:$D$222" noThreeD="1" val="0"/>
</file>

<file path=xl/ctrlProps/ctrlProp7.xml><?xml version="1.0" encoding="utf-8"?>
<formControlPr xmlns="http://schemas.microsoft.com/office/spreadsheetml/2009/9/main" objectType="Drop" dropLines="5" dropStyle="combo" dx="25" fmlaLink="$C$230" fmlaRange="$D$230:$D$234" noThreeD="1" val="0"/>
</file>

<file path=xl/ctrlProps/ctrlProp8.xml><?xml version="1.0" encoding="utf-8"?>
<formControlPr xmlns="http://schemas.microsoft.com/office/spreadsheetml/2009/9/main" objectType="Drop" dropLines="3" dropStyle="combo" dx="25" fmlaLink="$C$238" fmlaRange="$D$220:$D$222"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25400</xdr:rowOff>
    </xdr:from>
    <xdr:to>
      <xdr:col>2</xdr:col>
      <xdr:colOff>1123950</xdr:colOff>
      <xdr:row>7</xdr:row>
      <xdr:rowOff>184150</xdr:rowOff>
    </xdr:to>
    <xdr:pic>
      <xdr:nvPicPr>
        <xdr:cNvPr id="1289" name="Picture 2" descr="irc_logo_words_internationa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0" y="1022350"/>
          <a:ext cx="15621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831850</xdr:colOff>
          <xdr:row>61</xdr:row>
          <xdr:rowOff>133350</xdr:rowOff>
        </xdr:from>
        <xdr:to>
          <xdr:col>4</xdr:col>
          <xdr:colOff>1320800</xdr:colOff>
          <xdr:row>63</xdr:row>
          <xdr:rowOff>6350</xdr:rowOff>
        </xdr:to>
        <xdr:sp macro="" textlink="">
          <xdr:nvSpPr>
            <xdr:cNvPr id="1033" name="Drop Down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806450</xdr:colOff>
          <xdr:row>89</xdr:row>
          <xdr:rowOff>158750</xdr:rowOff>
        </xdr:from>
        <xdr:to>
          <xdr:col>4</xdr:col>
          <xdr:colOff>1244600</xdr:colOff>
          <xdr:row>91</xdr:row>
          <xdr:rowOff>31750</xdr:rowOff>
        </xdr:to>
        <xdr:sp macro="" textlink="">
          <xdr:nvSpPr>
            <xdr:cNvPr id="1035" name="Drop Down 11" hidden="1">
              <a:extLst>
                <a:ext uri="{63B3BB69-23CF-44E3-9099-C40C66FF867C}">
                  <a14:compatExt spid="_x0000_s10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107</xdr:row>
          <xdr:rowOff>69850</xdr:rowOff>
        </xdr:from>
        <xdr:to>
          <xdr:col>4</xdr:col>
          <xdr:colOff>1143000</xdr:colOff>
          <xdr:row>109</xdr:row>
          <xdr:rowOff>114300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108</xdr:row>
          <xdr:rowOff>133350</xdr:rowOff>
        </xdr:from>
        <xdr:to>
          <xdr:col>4</xdr:col>
          <xdr:colOff>1143000</xdr:colOff>
          <xdr:row>110</xdr:row>
          <xdr:rowOff>19050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65</xdr:row>
          <xdr:rowOff>19050</xdr:rowOff>
        </xdr:from>
        <xdr:to>
          <xdr:col>4</xdr:col>
          <xdr:colOff>768350</xdr:colOff>
          <xdr:row>66</xdr:row>
          <xdr:rowOff>63500</xdr:rowOff>
        </xdr:to>
        <xdr:sp macro="" textlink="">
          <xdr:nvSpPr>
            <xdr:cNvPr id="1205" name="Drop Down 181" hidden="1">
              <a:extLst>
                <a:ext uri="{63B3BB69-23CF-44E3-9099-C40C66FF867C}">
                  <a14:compatExt spid="_x0000_s1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43</xdr:row>
          <xdr:rowOff>139700</xdr:rowOff>
        </xdr:from>
        <xdr:to>
          <xdr:col>5</xdr:col>
          <xdr:colOff>50800</xdr:colOff>
          <xdr:row>44</xdr:row>
          <xdr:rowOff>158750</xdr:rowOff>
        </xdr:to>
        <xdr:sp macro="" textlink="">
          <xdr:nvSpPr>
            <xdr:cNvPr id="1234" name="Drop Down 210" hidden="1">
              <a:extLst>
                <a:ext uri="{63B3BB69-23CF-44E3-9099-C40C66FF867C}">
                  <a14:compatExt spid="_x0000_s12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1231900</xdr:colOff>
          <xdr:row>11</xdr:row>
          <xdr:rowOff>12700</xdr:rowOff>
        </xdr:from>
        <xdr:to>
          <xdr:col>9</xdr:col>
          <xdr:colOff>1060450</xdr:colOff>
          <xdr:row>12</xdr:row>
          <xdr:rowOff>25400</xdr:rowOff>
        </xdr:to>
        <xdr:sp macro="" textlink="">
          <xdr:nvSpPr>
            <xdr:cNvPr id="1235" name="Drop Down 211" hidden="1">
              <a:extLst>
                <a:ext uri="{63B3BB69-23CF-44E3-9099-C40C66FF867C}">
                  <a14:compatExt spid="_x0000_s1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ircrating.org/irc-rule/" TargetMode="Externa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50"/>
  </sheetPr>
  <dimension ref="A1:Q281"/>
  <sheetViews>
    <sheetView showGridLines="0" tabSelected="1" zoomScaleNormal="100" workbookViewId="0">
      <selection activeCell="D11" sqref="D11:F11"/>
    </sheetView>
  </sheetViews>
  <sheetFormatPr defaultRowHeight="13" x14ac:dyDescent="0.3"/>
  <cols>
    <col min="1" max="1" width="3.81640625" style="4" customWidth="1"/>
    <col min="2" max="2" width="8.81640625" style="3" customWidth="1"/>
    <col min="3" max="3" width="19.08984375" style="4" customWidth="1"/>
    <col min="4" max="4" width="12.1796875" style="4" customWidth="1"/>
    <col min="5" max="5" width="19.1796875" style="4" customWidth="1"/>
    <col min="6" max="6" width="10.453125" style="4" customWidth="1"/>
    <col min="7" max="7" width="11" style="4" customWidth="1"/>
    <col min="8" max="8" width="10.1796875" style="4" customWidth="1"/>
    <col min="9" max="9" width="18.26953125" style="4" customWidth="1"/>
    <col min="10" max="10" width="18" style="4" customWidth="1"/>
    <col min="11" max="12" width="9.1796875" style="4" customWidth="1"/>
    <col min="13" max="14" width="9.1796875" style="30" customWidth="1"/>
    <col min="15" max="15" width="9.1796875" style="2" customWidth="1"/>
  </cols>
  <sheetData>
    <row r="1" spans="1:13" ht="18" customHeight="1" x14ac:dyDescent="0.4">
      <c r="A1" s="342">
        <v>2021</v>
      </c>
      <c r="B1" s="342"/>
      <c r="C1" s="335" t="s">
        <v>315</v>
      </c>
      <c r="D1" s="336"/>
      <c r="E1" s="336"/>
      <c r="F1" s="336"/>
      <c r="G1" s="336"/>
      <c r="H1" s="333" t="s">
        <v>316</v>
      </c>
      <c r="I1" s="150"/>
      <c r="J1" s="175" t="s">
        <v>314</v>
      </c>
      <c r="K1" s="171"/>
      <c r="L1" s="171"/>
      <c r="M1" s="93"/>
    </row>
    <row r="2" spans="1:13" ht="39" customHeight="1" x14ac:dyDescent="0.25">
      <c r="A2" s="342"/>
      <c r="B2" s="342"/>
      <c r="C2" s="337"/>
      <c r="D2" s="337"/>
      <c r="E2" s="337"/>
      <c r="F2" s="337"/>
      <c r="G2" s="337"/>
      <c r="H2" s="334"/>
      <c r="I2" s="150"/>
    </row>
    <row r="3" spans="1:13" ht="15" customHeight="1" x14ac:dyDescent="0.25">
      <c r="A3" s="283"/>
      <c r="B3" s="88"/>
      <c r="C3" s="88"/>
      <c r="D3" s="147"/>
      <c r="E3" s="147"/>
      <c r="F3" s="147"/>
      <c r="G3" s="147"/>
      <c r="H3" s="334"/>
      <c r="I3" s="150"/>
    </row>
    <row r="4" spans="1:13" ht="15" customHeight="1" x14ac:dyDescent="0.25">
      <c r="A4" s="283"/>
      <c r="B4" s="90"/>
      <c r="C4" s="90"/>
      <c r="D4" s="90"/>
      <c r="E4" s="90"/>
      <c r="F4" s="90"/>
      <c r="G4" s="90"/>
      <c r="H4" s="90"/>
      <c r="I4" s="150"/>
      <c r="J4" s="327"/>
      <c r="K4" s="327"/>
      <c r="L4" s="327"/>
    </row>
    <row r="5" spans="1:13" ht="15" customHeight="1" x14ac:dyDescent="0.3">
      <c r="A5" s="283"/>
      <c r="C5" s="92"/>
      <c r="D5" s="343" t="s">
        <v>311</v>
      </c>
      <c r="E5" s="343"/>
      <c r="F5" s="343"/>
      <c r="G5" s="251"/>
      <c r="H5" s="251"/>
      <c r="I5" s="162"/>
      <c r="J5" s="162"/>
      <c r="K5" s="160"/>
      <c r="L5" s="160"/>
    </row>
    <row r="6" spans="1:13" ht="15" customHeight="1" x14ac:dyDescent="0.25">
      <c r="A6" s="283"/>
      <c r="B6" s="90"/>
      <c r="C6" s="90"/>
      <c r="D6" s="251"/>
      <c r="E6" s="251"/>
      <c r="F6" s="251"/>
      <c r="G6" s="251"/>
      <c r="H6" s="251"/>
    </row>
    <row r="7" spans="1:13" ht="15" customHeight="1" x14ac:dyDescent="0.3">
      <c r="A7" s="283"/>
      <c r="D7" s="164"/>
      <c r="E7" s="164"/>
      <c r="F7" s="85"/>
      <c r="G7" s="153"/>
      <c r="H7" s="161"/>
      <c r="I7" s="94"/>
      <c r="J7" s="326"/>
      <c r="K7" s="327"/>
      <c r="L7" s="327"/>
    </row>
    <row r="8" spans="1:13" ht="18" customHeight="1" thickBot="1" x14ac:dyDescent="0.3">
      <c r="A8" s="284"/>
      <c r="B8" s="86"/>
      <c r="C8" s="86"/>
      <c r="I8" s="354" t="s">
        <v>323</v>
      </c>
      <c r="J8" s="354"/>
      <c r="K8" s="214"/>
      <c r="L8" s="214"/>
    </row>
    <row r="9" spans="1:13" ht="17.25" customHeight="1" thickTop="1" thickBot="1" x14ac:dyDescent="0.3">
      <c r="A9" s="285"/>
      <c r="B9" s="59"/>
      <c r="C9" s="351" t="s">
        <v>127</v>
      </c>
      <c r="D9" s="352"/>
      <c r="E9" s="352"/>
      <c r="F9" s="352"/>
      <c r="G9" s="352"/>
      <c r="H9" s="353"/>
      <c r="I9" s="228" t="s">
        <v>289</v>
      </c>
      <c r="J9" s="229">
        <f>D144</f>
        <v>0</v>
      </c>
      <c r="K9" s="214"/>
      <c r="L9" s="214"/>
    </row>
    <row r="10" spans="1:13" ht="12.75" customHeight="1" thickTop="1" x14ac:dyDescent="0.3">
      <c r="A10" s="285"/>
      <c r="B10" s="59"/>
      <c r="E10" s="17"/>
      <c r="F10" s="17"/>
      <c r="I10" s="152"/>
      <c r="J10" s="132"/>
      <c r="K10" s="132"/>
      <c r="L10" s="132"/>
    </row>
    <row r="11" spans="1:13" ht="15" customHeight="1" x14ac:dyDescent="0.25">
      <c r="A11" s="285"/>
      <c r="B11" s="59"/>
      <c r="C11" s="131" t="s">
        <v>143</v>
      </c>
      <c r="D11" s="355"/>
      <c r="E11" s="356"/>
      <c r="F11" s="356"/>
      <c r="H11" s="341" t="s">
        <v>318</v>
      </c>
      <c r="I11" s="341"/>
      <c r="J11" s="341"/>
      <c r="K11" s="215"/>
      <c r="L11" s="215"/>
    </row>
    <row r="12" spans="1:13" ht="15" customHeight="1" x14ac:dyDescent="0.25">
      <c r="A12" s="285"/>
      <c r="B12" s="85"/>
      <c r="C12" s="131" t="s">
        <v>4</v>
      </c>
      <c r="D12" s="355"/>
      <c r="E12" s="356"/>
      <c r="F12" s="356"/>
      <c r="H12" s="295"/>
      <c r="I12" s="295"/>
      <c r="J12" s="295"/>
      <c r="K12" s="215"/>
      <c r="L12" s="215"/>
    </row>
    <row r="13" spans="1:13" ht="15" customHeight="1" x14ac:dyDescent="0.3">
      <c r="A13" s="285"/>
      <c r="B13" s="85"/>
      <c r="C13" s="303" t="s">
        <v>326</v>
      </c>
      <c r="D13" s="130"/>
      <c r="E13" s="140">
        <v>2021</v>
      </c>
      <c r="F13" s="139"/>
      <c r="G13" s="218"/>
      <c r="H13" s="328"/>
      <c r="I13" s="328"/>
      <c r="J13" s="328"/>
      <c r="K13" s="214"/>
      <c r="L13" s="214"/>
    </row>
    <row r="14" spans="1:13" ht="15" customHeight="1" x14ac:dyDescent="0.3">
      <c r="A14" s="285"/>
      <c r="B14" s="85"/>
      <c r="C14" s="153" t="s">
        <v>53</v>
      </c>
      <c r="D14" s="330"/>
      <c r="E14" s="331"/>
      <c r="F14" s="332"/>
      <c r="G14" s="114"/>
      <c r="H14" s="296" t="s">
        <v>320</v>
      </c>
      <c r="I14" s="297"/>
      <c r="J14" s="297"/>
      <c r="K14" s="213"/>
      <c r="L14" s="213"/>
    </row>
    <row r="15" spans="1:13" ht="15" customHeight="1" x14ac:dyDescent="0.25">
      <c r="A15" s="285"/>
      <c r="B15" s="85"/>
      <c r="C15" s="226" t="s">
        <v>178</v>
      </c>
      <c r="D15" s="340"/>
      <c r="E15" s="338"/>
      <c r="F15" s="339"/>
      <c r="H15" s="298"/>
      <c r="I15" s="298"/>
      <c r="J15" s="311"/>
    </row>
    <row r="16" spans="1:13" ht="15" customHeight="1" x14ac:dyDescent="0.25">
      <c r="A16" s="285"/>
      <c r="B16" s="85"/>
      <c r="C16" s="109" t="s">
        <v>54</v>
      </c>
      <c r="D16" s="330"/>
      <c r="E16" s="338"/>
      <c r="F16" s="339"/>
      <c r="H16" s="269"/>
      <c r="I16" s="269"/>
      <c r="J16" s="269"/>
    </row>
    <row r="17" spans="1:15" ht="15" customHeight="1" x14ac:dyDescent="0.25">
      <c r="A17" s="285"/>
      <c r="B17" s="85"/>
      <c r="C17" s="151" t="s">
        <v>146</v>
      </c>
      <c r="D17" s="330"/>
      <c r="E17" s="338"/>
      <c r="F17" s="339"/>
      <c r="H17" s="269"/>
      <c r="I17" s="269"/>
      <c r="J17" s="269"/>
    </row>
    <row r="18" spans="1:15" ht="15" customHeight="1" x14ac:dyDescent="0.25">
      <c r="A18" s="285"/>
      <c r="B18" s="132"/>
      <c r="C18" s="368" t="s">
        <v>327</v>
      </c>
      <c r="D18" s="368"/>
      <c r="E18" s="368"/>
      <c r="F18" s="368"/>
      <c r="G18" s="280"/>
      <c r="H18" s="280"/>
    </row>
    <row r="19" spans="1:15" ht="22" customHeight="1" x14ac:dyDescent="0.25">
      <c r="A19" s="285"/>
      <c r="B19" s="132"/>
      <c r="C19" s="368"/>
      <c r="D19" s="368"/>
      <c r="E19" s="368"/>
      <c r="F19" s="368"/>
      <c r="G19" s="280"/>
      <c r="H19" s="280"/>
    </row>
    <row r="20" spans="1:15" ht="15" customHeight="1" x14ac:dyDescent="0.25">
      <c r="A20" s="285"/>
      <c r="B20" s="160"/>
      <c r="C20" s="329" t="s">
        <v>186</v>
      </c>
      <c r="D20" s="329"/>
      <c r="E20" s="329"/>
      <c r="F20" s="329"/>
      <c r="G20" s="329"/>
      <c r="H20" s="329"/>
    </row>
    <row r="21" spans="1:15" x14ac:dyDescent="0.3">
      <c r="A21" s="285"/>
      <c r="B21" s="39"/>
      <c r="C21" s="33"/>
      <c r="D21" s="33"/>
      <c r="E21" s="33"/>
      <c r="F21" s="33"/>
    </row>
    <row r="22" spans="1:15" s="25" customFormat="1" ht="13.5" customHeight="1" x14ac:dyDescent="0.25">
      <c r="A22" s="286"/>
      <c r="B22" s="23"/>
      <c r="C22" s="1"/>
      <c r="D22" s="33"/>
      <c r="E22" s="33"/>
      <c r="F22" s="33"/>
      <c r="M22" s="60"/>
      <c r="N22" s="60"/>
      <c r="O22" s="61"/>
    </row>
    <row r="23" spans="1:15" ht="32" customHeight="1" x14ac:dyDescent="0.25">
      <c r="A23" s="287"/>
      <c r="B23" s="321" t="s">
        <v>128</v>
      </c>
      <c r="C23" s="322"/>
      <c r="D23" s="322"/>
      <c r="E23" s="323"/>
      <c r="F23" s="157"/>
    </row>
    <row r="24" spans="1:15" ht="38" customHeight="1" x14ac:dyDescent="0.25">
      <c r="A24" s="287"/>
      <c r="B24" s="324" t="s">
        <v>183</v>
      </c>
      <c r="C24" s="325"/>
      <c r="D24" s="165" t="s">
        <v>205</v>
      </c>
      <c r="E24" s="168" t="s">
        <v>216</v>
      </c>
      <c r="G24" s="279"/>
      <c r="H24" s="279"/>
      <c r="I24" s="279"/>
      <c r="J24" s="279"/>
      <c r="K24" s="279"/>
      <c r="L24" s="279"/>
    </row>
    <row r="25" spans="1:15" ht="15.5" x14ac:dyDescent="0.35">
      <c r="A25" s="287"/>
      <c r="B25" s="288" t="s">
        <v>276</v>
      </c>
      <c r="C25" s="288"/>
      <c r="D25" s="289"/>
      <c r="E25" s="292"/>
      <c r="F25" s="290"/>
      <c r="G25" s="276" t="s">
        <v>317</v>
      </c>
      <c r="H25" s="277"/>
      <c r="I25" s="277"/>
      <c r="J25" s="277"/>
      <c r="K25" s="277"/>
      <c r="L25" s="278"/>
    </row>
    <row r="26" spans="1:15" ht="12.75" customHeight="1" x14ac:dyDescent="0.25">
      <c r="A26" s="287"/>
      <c r="B26" s="369" t="s">
        <v>324</v>
      </c>
      <c r="C26" s="370"/>
      <c r="D26" s="293"/>
      <c r="E26" s="304" t="s">
        <v>325</v>
      </c>
      <c r="F26" s="291"/>
      <c r="G26" s="366"/>
      <c r="H26" s="367"/>
      <c r="I26" s="367"/>
      <c r="J26" s="367"/>
      <c r="K26" s="367"/>
      <c r="L26" s="367"/>
    </row>
    <row r="27" spans="1:15" ht="12.75" hidden="1" customHeight="1" x14ac:dyDescent="0.3">
      <c r="A27" s="287"/>
      <c r="B27" s="26"/>
      <c r="C27" s="217" t="s">
        <v>310</v>
      </c>
      <c r="D27" s="347"/>
      <c r="E27" s="347"/>
      <c r="F27" s="347"/>
      <c r="G27" s="367"/>
      <c r="H27" s="367"/>
      <c r="I27" s="367"/>
      <c r="J27" s="367"/>
      <c r="K27" s="367"/>
      <c r="L27" s="367"/>
    </row>
    <row r="28" spans="1:15" ht="12.75" hidden="1" customHeight="1" x14ac:dyDescent="0.3">
      <c r="A28" s="287"/>
      <c r="B28" s="26"/>
      <c r="C28" s="8" t="s">
        <v>5</v>
      </c>
      <c r="D28" s="126"/>
      <c r="E28" s="133"/>
      <c r="G28" s="367"/>
      <c r="H28" s="367"/>
      <c r="I28" s="367"/>
      <c r="J28" s="367"/>
      <c r="K28" s="367"/>
      <c r="L28" s="367"/>
    </row>
    <row r="29" spans="1:15" ht="12.75" hidden="1" customHeight="1" x14ac:dyDescent="0.3">
      <c r="A29" s="287"/>
      <c r="B29" s="26"/>
      <c r="C29" s="8" t="s">
        <v>8</v>
      </c>
      <c r="D29" s="123"/>
      <c r="E29" s="133"/>
      <c r="G29" s="367"/>
      <c r="H29" s="367"/>
      <c r="I29" s="367"/>
      <c r="J29" s="367"/>
      <c r="K29" s="367"/>
      <c r="L29" s="367"/>
    </row>
    <row r="30" spans="1:15" ht="13" hidden="1" customHeight="1" x14ac:dyDescent="0.3">
      <c r="A30" s="287"/>
      <c r="B30" s="26"/>
      <c r="C30" s="8" t="s">
        <v>9</v>
      </c>
      <c r="D30" s="123"/>
      <c r="E30" s="133"/>
      <c r="G30" s="367"/>
      <c r="H30" s="367"/>
      <c r="I30" s="367"/>
      <c r="J30" s="367"/>
      <c r="K30" s="367"/>
      <c r="L30" s="367"/>
    </row>
    <row r="31" spans="1:15" ht="13" hidden="1" customHeight="1" x14ac:dyDescent="0.3">
      <c r="A31" s="287"/>
      <c r="B31" s="26"/>
      <c r="C31" s="8" t="s">
        <v>6</v>
      </c>
      <c r="D31" s="123"/>
      <c r="E31" s="133"/>
      <c r="G31" s="367"/>
      <c r="H31" s="367"/>
      <c r="I31" s="367"/>
      <c r="J31" s="367"/>
      <c r="K31" s="367"/>
      <c r="L31" s="367"/>
    </row>
    <row r="32" spans="1:15" ht="12.75" hidden="1" customHeight="1" x14ac:dyDescent="0.3">
      <c r="A32" s="287"/>
      <c r="B32" s="26"/>
      <c r="C32" s="8" t="s">
        <v>7</v>
      </c>
      <c r="D32" s="123"/>
      <c r="E32" s="133"/>
      <c r="G32" s="367"/>
      <c r="H32" s="367"/>
      <c r="I32" s="367"/>
      <c r="J32" s="367"/>
      <c r="K32" s="367"/>
      <c r="L32" s="367"/>
    </row>
    <row r="33" spans="1:12" ht="12.75" hidden="1" customHeight="1" x14ac:dyDescent="0.3">
      <c r="A33" s="287"/>
      <c r="B33" s="26"/>
      <c r="C33" s="8" t="s">
        <v>47</v>
      </c>
      <c r="D33" s="124"/>
      <c r="E33" s="133"/>
      <c r="F33" s="169" t="s">
        <v>153</v>
      </c>
      <c r="G33" s="367"/>
      <c r="H33" s="367"/>
      <c r="I33" s="367"/>
      <c r="J33" s="367"/>
      <c r="K33" s="367"/>
      <c r="L33" s="367"/>
    </row>
    <row r="34" spans="1:12" ht="12.75" hidden="1" customHeight="1" x14ac:dyDescent="0.25">
      <c r="A34" s="287"/>
      <c r="B34" s="33"/>
      <c r="C34" s="9" t="s">
        <v>27</v>
      </c>
      <c r="D34" s="124"/>
      <c r="E34" s="133"/>
      <c r="F34" s="169" t="s">
        <v>153</v>
      </c>
      <c r="G34" s="367"/>
      <c r="H34" s="367"/>
      <c r="I34" s="367"/>
      <c r="J34" s="367"/>
      <c r="K34" s="367"/>
      <c r="L34" s="367"/>
    </row>
    <row r="35" spans="1:12" ht="13.5" hidden="1" customHeight="1" x14ac:dyDescent="0.3">
      <c r="A35" s="287"/>
      <c r="C35" s="32" t="s">
        <v>177</v>
      </c>
      <c r="D35" s="125"/>
      <c r="E35" s="133"/>
      <c r="F35" s="169" t="s">
        <v>153</v>
      </c>
      <c r="G35" s="367"/>
      <c r="H35" s="367"/>
      <c r="I35" s="367"/>
      <c r="J35" s="367"/>
      <c r="K35" s="367"/>
      <c r="L35" s="367"/>
    </row>
    <row r="36" spans="1:12" ht="16.5" hidden="1" customHeight="1" x14ac:dyDescent="0.3">
      <c r="A36" s="287"/>
      <c r="C36" s="31" t="s">
        <v>203</v>
      </c>
      <c r="D36" s="316"/>
      <c r="E36" s="317"/>
      <c r="F36" s="169"/>
      <c r="G36" s="367"/>
      <c r="H36" s="367"/>
      <c r="I36" s="367"/>
      <c r="J36" s="367"/>
      <c r="K36" s="367"/>
      <c r="L36" s="367"/>
    </row>
    <row r="37" spans="1:12" ht="15" hidden="1" customHeight="1" x14ac:dyDescent="0.25">
      <c r="A37" s="287"/>
      <c r="B37" s="149"/>
      <c r="C37" s="227" t="s">
        <v>204</v>
      </c>
      <c r="D37" s="167"/>
      <c r="E37" s="163"/>
      <c r="F37" s="169"/>
      <c r="G37" s="367"/>
      <c r="H37" s="367"/>
      <c r="I37" s="367"/>
      <c r="J37" s="367"/>
      <c r="K37" s="367"/>
      <c r="L37" s="367"/>
    </row>
    <row r="38" spans="1:12" ht="12.75" hidden="1" customHeight="1" x14ac:dyDescent="0.25">
      <c r="A38" s="287"/>
      <c r="B38" s="31" t="s">
        <v>165</v>
      </c>
      <c r="C38" s="9" t="s">
        <v>152</v>
      </c>
      <c r="D38" s="124"/>
      <c r="E38" s="133"/>
      <c r="F38" s="169" t="s">
        <v>153</v>
      </c>
      <c r="G38" s="367"/>
      <c r="H38" s="367"/>
      <c r="I38" s="367"/>
      <c r="J38" s="367"/>
      <c r="K38" s="367"/>
      <c r="L38" s="367"/>
    </row>
    <row r="39" spans="1:12" ht="12.75" hidden="1" customHeight="1" x14ac:dyDescent="0.3">
      <c r="A39" s="287"/>
      <c r="B39" s="26"/>
      <c r="C39" s="96" t="s">
        <v>184</v>
      </c>
      <c r="D39" s="123"/>
      <c r="E39" s="133"/>
      <c r="G39" s="367"/>
      <c r="H39" s="367"/>
      <c r="I39" s="367"/>
      <c r="J39" s="367"/>
      <c r="K39" s="367"/>
      <c r="L39" s="367"/>
    </row>
    <row r="40" spans="1:12" ht="12.75" hidden="1" customHeight="1" x14ac:dyDescent="0.3">
      <c r="A40" s="287"/>
      <c r="B40" s="26"/>
      <c r="C40" s="96" t="s">
        <v>185</v>
      </c>
      <c r="D40" s="123"/>
      <c r="E40" s="133"/>
      <c r="G40" s="367"/>
      <c r="H40" s="367"/>
      <c r="I40" s="367"/>
      <c r="J40" s="367"/>
      <c r="K40" s="367"/>
      <c r="L40" s="367"/>
    </row>
    <row r="41" spans="1:12" ht="12.75" hidden="1" customHeight="1" x14ac:dyDescent="0.3">
      <c r="A41" s="287"/>
      <c r="B41" s="26"/>
      <c r="C41" s="146"/>
      <c r="D41" s="158"/>
      <c r="E41" s="159"/>
      <c r="G41" s="367"/>
      <c r="H41" s="367"/>
      <c r="I41" s="367"/>
      <c r="J41" s="367"/>
      <c r="K41" s="367"/>
      <c r="L41" s="367"/>
    </row>
    <row r="42" spans="1:12" ht="12.5" hidden="1" customHeight="1" x14ac:dyDescent="0.25">
      <c r="A42" s="287"/>
      <c r="B42" s="318" t="s">
        <v>106</v>
      </c>
      <c r="C42" s="138" t="s">
        <v>99</v>
      </c>
      <c r="D42" s="126"/>
      <c r="E42" s="133"/>
      <c r="G42" s="367"/>
      <c r="H42" s="367"/>
      <c r="I42" s="367"/>
      <c r="J42" s="367"/>
      <c r="K42" s="367"/>
      <c r="L42" s="367"/>
    </row>
    <row r="43" spans="1:12" ht="12.5" hidden="1" customHeight="1" x14ac:dyDescent="0.25">
      <c r="A43" s="287"/>
      <c r="B43" s="318"/>
      <c r="C43" s="138" t="s">
        <v>100</v>
      </c>
      <c r="D43" s="126"/>
      <c r="E43" s="133"/>
      <c r="G43" s="367"/>
      <c r="H43" s="367"/>
      <c r="I43" s="367"/>
      <c r="J43" s="367"/>
      <c r="K43" s="367"/>
      <c r="L43" s="367"/>
    </row>
    <row r="44" spans="1:12" x14ac:dyDescent="0.3">
      <c r="A44" s="287"/>
      <c r="B44" s="174"/>
      <c r="C44" s="12"/>
      <c r="D44" s="190"/>
      <c r="E44" s="194"/>
      <c r="G44" s="367"/>
      <c r="H44" s="367"/>
      <c r="I44" s="367"/>
      <c r="J44" s="367"/>
      <c r="K44" s="367"/>
      <c r="L44" s="367"/>
    </row>
    <row r="45" spans="1:12" ht="13" customHeight="1" x14ac:dyDescent="0.25">
      <c r="A45" s="287"/>
      <c r="B45" s="319" t="s">
        <v>248</v>
      </c>
      <c r="C45" s="319"/>
      <c r="D45" s="199"/>
      <c r="E45" s="200"/>
      <c r="G45" s="367"/>
      <c r="H45" s="367"/>
      <c r="I45" s="367"/>
      <c r="J45" s="367"/>
      <c r="K45" s="367"/>
      <c r="L45" s="367"/>
    </row>
    <row r="46" spans="1:12" ht="13" customHeight="1" x14ac:dyDescent="0.25">
      <c r="A46" s="287"/>
      <c r="B46" s="319" t="s">
        <v>258</v>
      </c>
      <c r="C46" s="319"/>
      <c r="D46" s="125"/>
      <c r="E46" s="134"/>
      <c r="G46" s="367"/>
      <c r="H46" s="367"/>
      <c r="I46" s="367"/>
      <c r="J46" s="367"/>
      <c r="K46" s="367"/>
      <c r="L46" s="367"/>
    </row>
    <row r="47" spans="1:12" ht="13" customHeight="1" x14ac:dyDescent="0.25">
      <c r="A47" s="287"/>
      <c r="B47" s="319" t="s">
        <v>297</v>
      </c>
      <c r="C47" s="320"/>
      <c r="D47" s="203"/>
      <c r="E47" s="134"/>
      <c r="G47" s="367"/>
      <c r="H47" s="367"/>
      <c r="I47" s="367"/>
      <c r="J47" s="367"/>
      <c r="K47" s="367"/>
      <c r="L47" s="367"/>
    </row>
    <row r="48" spans="1:12" ht="13" customHeight="1" x14ac:dyDescent="0.25">
      <c r="A48" s="287"/>
      <c r="B48" s="319" t="s">
        <v>257</v>
      </c>
      <c r="C48" s="320"/>
      <c r="D48" s="126"/>
      <c r="E48" s="134"/>
      <c r="G48" s="367"/>
      <c r="H48" s="367"/>
      <c r="I48" s="367"/>
      <c r="J48" s="367"/>
      <c r="K48" s="367"/>
      <c r="L48" s="367"/>
    </row>
    <row r="49" spans="1:12" x14ac:dyDescent="0.3">
      <c r="A49" s="287"/>
      <c r="B49" s="202"/>
      <c r="C49" s="12"/>
      <c r="D49" s="190"/>
      <c r="E49" s="194"/>
      <c r="G49" s="367"/>
      <c r="H49" s="367"/>
      <c r="I49" s="367"/>
      <c r="J49" s="367"/>
      <c r="K49" s="367"/>
      <c r="L49" s="367"/>
    </row>
    <row r="50" spans="1:12" ht="12.5" hidden="1" x14ac:dyDescent="0.25">
      <c r="A50" s="287"/>
      <c r="B50" s="313" t="s">
        <v>260</v>
      </c>
      <c r="C50" s="313"/>
      <c r="D50" s="190"/>
      <c r="E50" s="194"/>
    </row>
    <row r="51" spans="1:12" ht="12.5" hidden="1" x14ac:dyDescent="0.25">
      <c r="A51" s="287"/>
      <c r="B51" s="312" t="str">
        <f>IF(C235=3,"The IRC Rating Authority will contact you for more information","")</f>
        <v/>
      </c>
      <c r="C51" s="312"/>
      <c r="D51" s="312"/>
      <c r="E51" s="312"/>
      <c r="F51" s="312"/>
    </row>
    <row r="52" spans="1:12" ht="12.5" hidden="1" x14ac:dyDescent="0.25">
      <c r="A52" s="287"/>
      <c r="B52" s="204"/>
      <c r="C52" s="204"/>
      <c r="D52" s="204"/>
      <c r="E52" s="204"/>
      <c r="F52" s="216"/>
    </row>
    <row r="53" spans="1:12" ht="13" hidden="1" customHeight="1" x14ac:dyDescent="0.25">
      <c r="A53" s="287"/>
      <c r="B53" s="364" t="s">
        <v>300</v>
      </c>
      <c r="C53" s="364"/>
      <c r="D53" s="364"/>
      <c r="E53" s="364"/>
      <c r="F53" s="364"/>
    </row>
    <row r="54" spans="1:12" ht="13" hidden="1" customHeight="1" x14ac:dyDescent="0.25">
      <c r="A54" s="287"/>
      <c r="B54" s="211"/>
      <c r="C54" s="211"/>
      <c r="D54" s="211"/>
      <c r="E54" s="211"/>
      <c r="F54" s="211"/>
    </row>
    <row r="55" spans="1:12" ht="15.5" x14ac:dyDescent="0.35">
      <c r="A55" s="287"/>
      <c r="B55" s="256" t="s">
        <v>277</v>
      </c>
      <c r="C55" s="255"/>
      <c r="D55" s="255"/>
      <c r="E55" s="257"/>
    </row>
    <row r="56" spans="1:12" hidden="1" x14ac:dyDescent="0.3">
      <c r="A56" s="287"/>
      <c r="C56" s="241" t="s">
        <v>10</v>
      </c>
      <c r="D56" s="126"/>
      <c r="E56" s="134"/>
    </row>
    <row r="57" spans="1:12" hidden="1" x14ac:dyDescent="0.3">
      <c r="A57" s="287"/>
      <c r="B57" s="26"/>
      <c r="C57" s="241" t="s">
        <v>11</v>
      </c>
      <c r="D57" s="126"/>
      <c r="E57" s="134"/>
    </row>
    <row r="58" spans="1:12" hidden="1" x14ac:dyDescent="0.3">
      <c r="A58" s="287"/>
      <c r="B58" s="26"/>
      <c r="C58" s="241" t="s">
        <v>13</v>
      </c>
      <c r="D58" s="126"/>
      <c r="E58" s="134"/>
      <c r="F58" s="169"/>
    </row>
    <row r="59" spans="1:12" hidden="1" x14ac:dyDescent="0.3">
      <c r="A59" s="287"/>
      <c r="B59" s="26"/>
      <c r="C59" s="241" t="s">
        <v>12</v>
      </c>
      <c r="D59" s="126"/>
      <c r="E59" s="134"/>
      <c r="F59" s="169"/>
    </row>
    <row r="60" spans="1:12" ht="12.5" x14ac:dyDescent="0.25">
      <c r="A60" s="287"/>
      <c r="B60" s="23"/>
      <c r="C60" s="242" t="s">
        <v>14</v>
      </c>
      <c r="D60" s="126"/>
      <c r="E60" s="134"/>
      <c r="F60" s="169" t="s">
        <v>290</v>
      </c>
    </row>
    <row r="61" spans="1:12" ht="12.5" x14ac:dyDescent="0.25">
      <c r="A61" s="287"/>
      <c r="B61" s="23"/>
      <c r="C61" s="32" t="s">
        <v>188</v>
      </c>
      <c r="D61" s="126"/>
      <c r="E61" s="134"/>
      <c r="F61" s="281" t="s">
        <v>329</v>
      </c>
    </row>
    <row r="62" spans="1:12" ht="12.5" x14ac:dyDescent="0.25">
      <c r="A62" s="287"/>
      <c r="B62" s="23"/>
      <c r="C62" s="12"/>
      <c r="D62" s="190"/>
      <c r="E62" s="191"/>
      <c r="F62" s="169"/>
    </row>
    <row r="63" spans="1:12" ht="12.5" x14ac:dyDescent="0.25">
      <c r="A63" s="287"/>
      <c r="B63" s="314" t="s">
        <v>288</v>
      </c>
      <c r="C63" s="314"/>
      <c r="D63" s="365"/>
      <c r="E63" s="365"/>
      <c r="F63" s="182"/>
    </row>
    <row r="64" spans="1:12" ht="12.5" x14ac:dyDescent="0.25">
      <c r="A64" s="287"/>
      <c r="B64" s="146"/>
      <c r="C64" s="146"/>
      <c r="D64" s="148"/>
      <c r="E64" s="148"/>
    </row>
    <row r="65" spans="1:17" ht="12.5" x14ac:dyDescent="0.25">
      <c r="A65" s="287"/>
      <c r="B65" s="315" t="s">
        <v>208</v>
      </c>
      <c r="C65" s="315"/>
      <c r="D65" s="315"/>
      <c r="E65" s="315"/>
      <c r="F65" s="182"/>
    </row>
    <row r="66" spans="1:17" ht="12.5" x14ac:dyDescent="0.25">
      <c r="A66" s="287"/>
      <c r="B66" s="315"/>
      <c r="C66" s="315"/>
      <c r="D66" s="315"/>
      <c r="E66" s="315"/>
    </row>
    <row r="67" spans="1:17" ht="12.5" x14ac:dyDescent="0.25">
      <c r="A67" s="287"/>
      <c r="B67" s="162"/>
      <c r="C67" s="162"/>
      <c r="D67" s="162"/>
      <c r="E67" s="162"/>
    </row>
    <row r="68" spans="1:17" ht="12.5" hidden="1" x14ac:dyDescent="0.25">
      <c r="A68" s="287"/>
      <c r="B68" s="314" t="s">
        <v>222</v>
      </c>
      <c r="C68" s="314"/>
      <c r="D68" s="125"/>
      <c r="E68" s="134"/>
      <c r="F68" s="169"/>
    </row>
    <row r="69" spans="1:17" hidden="1" x14ac:dyDescent="0.3">
      <c r="A69" s="287"/>
      <c r="B69" s="358"/>
      <c r="C69" s="358"/>
      <c r="D69" s="120"/>
      <c r="E69" s="122"/>
      <c r="F69" s="169"/>
    </row>
    <row r="70" spans="1:17" ht="12.5" hidden="1" x14ac:dyDescent="0.25">
      <c r="A70" s="287"/>
      <c r="B70" s="314" t="s">
        <v>159</v>
      </c>
      <c r="C70" s="362"/>
      <c r="D70" s="127"/>
      <c r="E70" s="134"/>
      <c r="F70" s="169"/>
    </row>
    <row r="71" spans="1:17" ht="12.5" hidden="1" x14ac:dyDescent="0.25">
      <c r="A71" s="287"/>
      <c r="B71" s="361" t="s">
        <v>154</v>
      </c>
      <c r="C71" s="361"/>
      <c r="D71" s="125"/>
      <c r="E71" s="134"/>
      <c r="F71" s="183" t="s">
        <v>220</v>
      </c>
    </row>
    <row r="72" spans="1:17" hidden="1" x14ac:dyDescent="0.3">
      <c r="A72" s="287"/>
      <c r="C72" s="170"/>
      <c r="D72" s="115"/>
      <c r="E72" s="116"/>
      <c r="F72" s="169"/>
    </row>
    <row r="73" spans="1:17" ht="15.5" hidden="1" customHeight="1" x14ac:dyDescent="0.3">
      <c r="A73" s="287"/>
      <c r="B73" s="360" t="s">
        <v>217</v>
      </c>
      <c r="C73" s="360"/>
      <c r="D73" s="177"/>
      <c r="E73" s="177"/>
      <c r="F73" s="184"/>
      <c r="M73" s="62"/>
      <c r="N73" s="62"/>
      <c r="O73" s="63"/>
      <c r="P73" s="27"/>
      <c r="Q73" s="27"/>
    </row>
    <row r="74" spans="1:17" ht="16" hidden="1" customHeight="1" x14ac:dyDescent="0.3">
      <c r="A74" s="287"/>
      <c r="B74" s="359" t="s">
        <v>118</v>
      </c>
      <c r="C74" s="359"/>
      <c r="D74" s="176"/>
      <c r="E74" s="176"/>
      <c r="F74" s="58"/>
      <c r="M74" s="62"/>
      <c r="N74" s="62"/>
      <c r="O74" s="63"/>
      <c r="P74" s="27"/>
      <c r="Q74" s="27"/>
    </row>
    <row r="75" spans="1:17" ht="16" hidden="1" customHeight="1" x14ac:dyDescent="0.3">
      <c r="A75" s="287"/>
      <c r="B75" s="109"/>
      <c r="C75" s="109"/>
      <c r="D75" s="176"/>
      <c r="E75" s="176"/>
      <c r="F75" s="58"/>
      <c r="M75" s="62"/>
      <c r="N75" s="62"/>
      <c r="O75" s="63"/>
      <c r="P75" s="27"/>
      <c r="Q75" s="27"/>
    </row>
    <row r="76" spans="1:17" ht="15.5" x14ac:dyDescent="0.3">
      <c r="A76" s="287"/>
      <c r="B76" s="258" t="s">
        <v>278</v>
      </c>
      <c r="C76" s="259"/>
      <c r="D76" s="260"/>
      <c r="E76" s="260"/>
      <c r="F76" s="58"/>
      <c r="M76" s="62"/>
      <c r="N76" s="62"/>
      <c r="O76" s="63"/>
      <c r="P76" s="27"/>
      <c r="Q76" s="27"/>
    </row>
    <row r="77" spans="1:17" x14ac:dyDescent="0.3">
      <c r="A77" s="287"/>
      <c r="B77" s="26" t="s">
        <v>131</v>
      </c>
      <c r="C77" s="8" t="s">
        <v>26</v>
      </c>
      <c r="D77" s="126"/>
      <c r="E77" s="134"/>
      <c r="F77" s="28"/>
    </row>
    <row r="78" spans="1:17" ht="12.75" customHeight="1" x14ac:dyDescent="0.3">
      <c r="A78" s="287"/>
      <c r="B78" s="26"/>
      <c r="C78" s="8" t="s">
        <v>17</v>
      </c>
      <c r="D78" s="126"/>
      <c r="E78" s="134"/>
      <c r="F78" s="28"/>
    </row>
    <row r="79" spans="1:17" ht="12.75" customHeight="1" x14ac:dyDescent="0.3">
      <c r="A79" s="287"/>
      <c r="B79" s="26"/>
      <c r="C79" s="8" t="s">
        <v>18</v>
      </c>
      <c r="D79" s="126"/>
      <c r="E79" s="134"/>
      <c r="F79" s="28"/>
    </row>
    <row r="80" spans="1:17" x14ac:dyDescent="0.3">
      <c r="A80" s="287"/>
      <c r="B80" s="33"/>
      <c r="C80" s="33"/>
      <c r="D80" s="95"/>
      <c r="E80" s="99"/>
      <c r="F80" s="42"/>
      <c r="M80" s="62"/>
      <c r="N80" s="62"/>
      <c r="O80" s="63"/>
      <c r="P80" s="27"/>
      <c r="Q80" s="27"/>
    </row>
    <row r="81" spans="1:17" x14ac:dyDescent="0.3">
      <c r="A81" s="287"/>
      <c r="B81" s="26" t="s">
        <v>25</v>
      </c>
      <c r="C81" s="96" t="s">
        <v>147</v>
      </c>
      <c r="D81" s="126"/>
      <c r="E81" s="134"/>
      <c r="F81" s="274"/>
      <c r="M81" s="64"/>
      <c r="N81" s="64"/>
      <c r="O81" s="65"/>
      <c r="P81" s="1"/>
      <c r="Q81" s="1"/>
    </row>
    <row r="82" spans="1:17" ht="12.75" customHeight="1" x14ac:dyDescent="0.3">
      <c r="A82" s="287"/>
      <c r="B82" s="26"/>
      <c r="C82" s="263" t="s">
        <v>148</v>
      </c>
      <c r="D82" s="263"/>
      <c r="E82" s="263"/>
      <c r="F82" s="263"/>
      <c r="M82" s="64"/>
      <c r="N82" s="64"/>
      <c r="O82" s="65"/>
      <c r="P82" s="1"/>
      <c r="Q82" s="1"/>
    </row>
    <row r="83" spans="1:17" x14ac:dyDescent="0.3">
      <c r="A83" s="287"/>
      <c r="B83" s="26"/>
      <c r="C83" s="96" t="s">
        <v>149</v>
      </c>
      <c r="D83" s="126"/>
      <c r="E83" s="134"/>
      <c r="F83" s="44"/>
      <c r="M83" s="64"/>
      <c r="N83" s="64"/>
      <c r="O83" s="65"/>
      <c r="P83" s="1"/>
      <c r="Q83" s="1"/>
    </row>
    <row r="84" spans="1:17" x14ac:dyDescent="0.3">
      <c r="A84" s="287"/>
      <c r="B84" s="26"/>
      <c r="C84" s="96" t="s">
        <v>150</v>
      </c>
      <c r="D84" s="126"/>
      <c r="E84" s="134"/>
    </row>
    <row r="85" spans="1:17" x14ac:dyDescent="0.3">
      <c r="A85" s="287"/>
      <c r="B85" s="26"/>
      <c r="C85" s="8" t="s">
        <v>110</v>
      </c>
      <c r="D85" s="126"/>
      <c r="E85" s="134"/>
      <c r="F85" s="45"/>
    </row>
    <row r="86" spans="1:17" x14ac:dyDescent="0.3">
      <c r="A86" s="287"/>
      <c r="B86" s="26"/>
      <c r="C86" s="12" t="s">
        <v>36</v>
      </c>
      <c r="D86" s="126"/>
      <c r="E86" s="134"/>
      <c r="F86" s="45"/>
    </row>
    <row r="87" spans="1:17" x14ac:dyDescent="0.3">
      <c r="A87" s="287"/>
      <c r="B87" s="26"/>
      <c r="C87" s="8" t="s">
        <v>16</v>
      </c>
      <c r="D87" s="126"/>
      <c r="E87" s="134"/>
    </row>
    <row r="88" spans="1:17" x14ac:dyDescent="0.3">
      <c r="A88" s="287"/>
      <c r="B88" s="26"/>
      <c r="C88" s="89"/>
      <c r="D88" s="13" t="s">
        <v>35</v>
      </c>
      <c r="E88" s="47">
        <f>IF(F149=TRUE,(0.0625*(ROUND(D83,2))*(4*(ROUND(D84,2))+(6*(ROUND(D87,2)))+(3*(ROUND(D86,2)))+(2*(ROUND(D85,2)))+0.09)),0)</f>
        <v>0</v>
      </c>
      <c r="F88" s="264"/>
      <c r="G88" s="301"/>
      <c r="H88" s="302"/>
      <c r="I88" s="302"/>
      <c r="J88" s="302"/>
      <c r="K88" s="302"/>
      <c r="L88" s="302"/>
    </row>
    <row r="89" spans="1:17" ht="12.5" x14ac:dyDescent="0.25">
      <c r="A89" s="287"/>
      <c r="B89" s="253" t="s">
        <v>175</v>
      </c>
      <c r="C89" s="252"/>
      <c r="D89" s="128"/>
      <c r="E89" s="135"/>
      <c r="F89" s="180" t="s">
        <v>304</v>
      </c>
      <c r="G89" s="181">
        <f>D84*0.075</f>
        <v>0</v>
      </c>
      <c r="H89" s="302"/>
      <c r="I89" s="302"/>
      <c r="J89" s="302"/>
      <c r="K89" s="302"/>
      <c r="L89" s="302"/>
    </row>
    <row r="90" spans="1:17" x14ac:dyDescent="0.3">
      <c r="A90" s="287"/>
      <c r="B90" s="26"/>
      <c r="C90" s="79"/>
      <c r="D90" s="80"/>
      <c r="E90" s="82"/>
      <c r="F90" s="178"/>
      <c r="G90" s="265"/>
      <c r="H90" s="302"/>
      <c r="I90" s="302"/>
      <c r="J90" s="302"/>
      <c r="K90" s="302"/>
      <c r="L90" s="302"/>
    </row>
    <row r="91" spans="1:17" x14ac:dyDescent="0.3">
      <c r="A91" s="287"/>
      <c r="B91" s="314" t="s">
        <v>298</v>
      </c>
      <c r="C91" s="314"/>
      <c r="D91" s="81"/>
      <c r="E91" s="83"/>
      <c r="F91" s="58"/>
      <c r="G91" s="78"/>
      <c r="H91" s="302"/>
      <c r="I91" s="302"/>
      <c r="J91" s="302"/>
      <c r="K91" s="302"/>
      <c r="L91" s="302"/>
    </row>
    <row r="92" spans="1:17" x14ac:dyDescent="0.3">
      <c r="A92" s="287"/>
      <c r="B92" s="26"/>
      <c r="C92" s="79"/>
      <c r="D92" s="81"/>
      <c r="E92" s="83"/>
      <c r="F92" s="184"/>
      <c r="G92" s="265"/>
      <c r="H92" s="302"/>
      <c r="I92" s="302"/>
      <c r="J92" s="302"/>
      <c r="K92" s="302"/>
      <c r="L92" s="302"/>
    </row>
    <row r="93" spans="1:17" x14ac:dyDescent="0.3">
      <c r="A93" s="287"/>
      <c r="B93" s="34" t="s">
        <v>179</v>
      </c>
      <c r="C93" s="166"/>
      <c r="E93" s="245"/>
      <c r="F93" s="268"/>
      <c r="G93" s="268"/>
      <c r="H93" s="225"/>
      <c r="I93" s="225"/>
      <c r="J93" s="225"/>
      <c r="K93" s="225"/>
      <c r="L93" s="225"/>
    </row>
    <row r="94" spans="1:17" x14ac:dyDescent="0.3">
      <c r="A94" s="287"/>
      <c r="B94" s="250" t="s">
        <v>302</v>
      </c>
      <c r="C94" s="166"/>
      <c r="D94" s="129"/>
      <c r="E94" s="83"/>
      <c r="F94" s="243" t="s">
        <v>187</v>
      </c>
      <c r="G94" s="268"/>
      <c r="H94" s="224"/>
      <c r="I94" s="224"/>
      <c r="J94" s="224"/>
      <c r="K94" s="224"/>
      <c r="L94" s="224"/>
    </row>
    <row r="95" spans="1:17" ht="13.5" thickBot="1" x14ac:dyDescent="0.35">
      <c r="A95" s="287"/>
      <c r="B95" s="244"/>
      <c r="C95" s="166"/>
      <c r="D95" s="35" t="str">
        <f>IF(D94=0,"","Complete all data")</f>
        <v/>
      </c>
      <c r="F95" s="243"/>
      <c r="G95" s="243"/>
      <c r="H95" s="224"/>
      <c r="I95" s="224"/>
      <c r="J95" s="224"/>
      <c r="K95" s="224"/>
      <c r="L95" s="224"/>
    </row>
    <row r="96" spans="1:17" x14ac:dyDescent="0.3">
      <c r="A96" s="287"/>
      <c r="B96" s="34"/>
      <c r="C96" s="232" t="s">
        <v>212</v>
      </c>
      <c r="D96" s="233"/>
      <c r="E96" s="234"/>
      <c r="F96" s="270" t="str">
        <f>IF(AND(D97&gt;0,(D97&lt;(D96*0.625))),"SHW &lt; 62.5%. Too narrow - rate as headsail","")</f>
        <v/>
      </c>
      <c r="G96" s="271"/>
      <c r="H96" s="224"/>
      <c r="I96" s="224"/>
      <c r="J96" s="224"/>
      <c r="K96" s="224"/>
      <c r="L96" s="224"/>
    </row>
    <row r="97" spans="1:15" ht="13.5" thickBot="1" x14ac:dyDescent="0.35">
      <c r="A97" s="287"/>
      <c r="B97" s="34"/>
      <c r="C97" s="235" t="s">
        <v>213</v>
      </c>
      <c r="D97" s="236"/>
      <c r="E97" s="237"/>
      <c r="F97" s="272" t="str">
        <f>IF(AND(D97&gt;0,(D97&gt;=(D96*0.75))),"SHW &gt;= 75%. Too wide - rate as a spinnaker","")</f>
        <v/>
      </c>
      <c r="G97" s="273"/>
      <c r="H97" s="224"/>
      <c r="I97" s="224"/>
      <c r="J97" s="224"/>
      <c r="K97" s="224"/>
      <c r="L97" s="224"/>
    </row>
    <row r="98" spans="1:15" x14ac:dyDescent="0.3">
      <c r="A98" s="287"/>
      <c r="B98" s="34"/>
      <c r="C98" s="261" t="s">
        <v>226</v>
      </c>
      <c r="D98" s="230"/>
      <c r="E98" s="231"/>
      <c r="G98" s="208"/>
      <c r="H98" s="224"/>
      <c r="I98" s="224"/>
      <c r="J98" s="224"/>
      <c r="K98" s="224"/>
      <c r="L98" s="224"/>
    </row>
    <row r="99" spans="1:15" x14ac:dyDescent="0.3">
      <c r="A99" s="287"/>
      <c r="B99" s="34"/>
      <c r="C99" s="261" t="s">
        <v>227</v>
      </c>
      <c r="D99" s="126"/>
      <c r="E99" s="134"/>
      <c r="F99" s="184"/>
      <c r="G99" s="210"/>
      <c r="H99" s="224"/>
      <c r="I99" s="224"/>
      <c r="J99" s="224"/>
      <c r="K99" s="224"/>
      <c r="L99" s="224"/>
    </row>
    <row r="100" spans="1:15" x14ac:dyDescent="0.3">
      <c r="A100" s="287"/>
      <c r="B100" s="34"/>
      <c r="C100" s="261" t="s">
        <v>228</v>
      </c>
      <c r="D100" s="126"/>
      <c r="E100" s="134"/>
      <c r="F100" s="185"/>
      <c r="G100" s="209"/>
      <c r="H100" s="224"/>
      <c r="I100" s="224"/>
      <c r="J100" s="224"/>
      <c r="K100" s="224"/>
      <c r="L100" s="224"/>
    </row>
    <row r="101" spans="1:15" x14ac:dyDescent="0.3">
      <c r="A101" s="287"/>
      <c r="B101" s="34"/>
      <c r="C101" s="261" t="s">
        <v>229</v>
      </c>
      <c r="D101" s="126"/>
      <c r="E101" s="134"/>
      <c r="F101" s="58"/>
      <c r="G101" s="78"/>
      <c r="H101" s="225"/>
      <c r="I101" s="225"/>
      <c r="J101" s="225"/>
      <c r="K101" s="225"/>
      <c r="L101" s="225"/>
    </row>
    <row r="102" spans="1:15" x14ac:dyDescent="0.3">
      <c r="A102" s="287"/>
      <c r="B102" s="34"/>
      <c r="C102" s="261" t="s">
        <v>230</v>
      </c>
      <c r="D102" s="126"/>
      <c r="E102" s="134"/>
      <c r="F102" s="58"/>
      <c r="G102" s="78"/>
      <c r="H102" s="224"/>
      <c r="I102" s="224"/>
      <c r="J102" s="224"/>
      <c r="K102" s="224"/>
      <c r="L102" s="224"/>
    </row>
    <row r="103" spans="1:15" x14ac:dyDescent="0.3">
      <c r="A103" s="287"/>
      <c r="B103" s="34"/>
      <c r="C103" s="166"/>
      <c r="D103" s="13" t="s">
        <v>180</v>
      </c>
      <c r="E103" s="47">
        <f>IF(F152=TRUE,(0.0625*(ROUND(D98,2))*(4*(ROUND(D99,2))+(6*(ROUND(D102,2)))+(3*(ROUND(D101,2)))+(2*(ROUND(D100,2)))+0.09)),0)</f>
        <v>0</v>
      </c>
      <c r="F103" s="264"/>
      <c r="G103" s="265"/>
      <c r="H103" s="224"/>
      <c r="I103" s="224"/>
      <c r="J103" s="224"/>
      <c r="K103" s="224"/>
      <c r="L103" s="224"/>
    </row>
    <row r="104" spans="1:15" s="155" customFormat="1" ht="12.5" x14ac:dyDescent="0.25">
      <c r="A104" s="287"/>
      <c r="B104" s="253" t="s">
        <v>305</v>
      </c>
      <c r="C104" s="252"/>
      <c r="D104" s="128"/>
      <c r="E104" s="135"/>
      <c r="F104" s="180" t="s">
        <v>306</v>
      </c>
      <c r="G104" s="181">
        <f>D99*0.075</f>
        <v>0</v>
      </c>
      <c r="H104" s="224"/>
      <c r="I104" s="224"/>
      <c r="J104" s="224"/>
      <c r="K104" s="224"/>
      <c r="L104" s="224"/>
      <c r="M104" s="30"/>
      <c r="N104" s="30"/>
      <c r="O104" s="30"/>
    </row>
    <row r="105" spans="1:15" s="155" customFormat="1" x14ac:dyDescent="0.3">
      <c r="A105" s="287"/>
      <c r="B105" s="34"/>
      <c r="C105" s="166"/>
      <c r="D105" s="254"/>
      <c r="E105" s="83"/>
      <c r="F105" s="58"/>
      <c r="G105" s="224"/>
      <c r="H105" s="224"/>
      <c r="I105" s="224"/>
      <c r="J105" s="224"/>
      <c r="K105" s="224"/>
      <c r="L105" s="224"/>
      <c r="M105" s="30"/>
      <c r="N105" s="30"/>
      <c r="O105" s="30"/>
    </row>
    <row r="106" spans="1:15" s="155" customFormat="1" x14ac:dyDescent="0.3">
      <c r="A106" s="287"/>
      <c r="B106" s="34" t="s">
        <v>301</v>
      </c>
      <c r="C106" s="166"/>
      <c r="D106" s="248"/>
      <c r="E106" s="83"/>
      <c r="F106" s="58"/>
      <c r="G106" s="224"/>
      <c r="H106" s="224"/>
      <c r="I106" s="224"/>
      <c r="J106" s="224"/>
      <c r="K106" s="224"/>
      <c r="L106" s="224"/>
      <c r="M106" s="30"/>
      <c r="N106" s="30"/>
      <c r="O106" s="30"/>
    </row>
    <row r="107" spans="1:15" ht="12.75" customHeight="1" x14ac:dyDescent="0.3">
      <c r="A107" s="287"/>
      <c r="B107" s="249" t="s">
        <v>303</v>
      </c>
      <c r="C107" s="24"/>
      <c r="D107" s="129"/>
      <c r="E107" s="48"/>
      <c r="F107" s="267"/>
      <c r="G107" s="224"/>
      <c r="H107" s="224"/>
      <c r="I107" s="224"/>
      <c r="J107" s="224"/>
      <c r="K107" s="224"/>
      <c r="L107" s="224"/>
    </row>
    <row r="108" spans="1:15" ht="12.75" customHeight="1" x14ac:dyDescent="0.3">
      <c r="A108" s="287"/>
      <c r="B108" s="24"/>
      <c r="C108" s="24"/>
      <c r="D108" s="57"/>
      <c r="E108" s="12"/>
      <c r="F108" s="29"/>
      <c r="G108" s="224"/>
      <c r="H108" s="224"/>
      <c r="I108" s="224"/>
      <c r="J108" s="224"/>
      <c r="K108" s="224"/>
      <c r="L108" s="224"/>
    </row>
    <row r="109" spans="1:15" x14ac:dyDescent="0.3">
      <c r="A109" s="287"/>
      <c r="B109" s="345" t="s">
        <v>221</v>
      </c>
      <c r="C109" s="345"/>
      <c r="D109" s="345"/>
      <c r="E109" s="192" t="s">
        <v>109</v>
      </c>
      <c r="F109" s="188"/>
      <c r="G109" s="224"/>
      <c r="H109" s="224"/>
      <c r="I109" s="224"/>
      <c r="J109" s="224"/>
      <c r="K109" s="224"/>
      <c r="L109" s="224"/>
    </row>
    <row r="110" spans="1:15" x14ac:dyDescent="0.25">
      <c r="A110" s="287"/>
      <c r="B110" s="346" t="s">
        <v>299</v>
      </c>
      <c r="C110" s="346"/>
      <c r="D110" s="346"/>
      <c r="E110" s="193" t="s">
        <v>108</v>
      </c>
      <c r="F110" s="189"/>
      <c r="G110" s="224"/>
      <c r="H110" s="224"/>
      <c r="I110" s="224"/>
      <c r="J110" s="224"/>
      <c r="K110" s="224"/>
      <c r="L110" s="224"/>
    </row>
    <row r="111" spans="1:15" ht="12.75" customHeight="1" x14ac:dyDescent="0.3">
      <c r="A111" s="287"/>
      <c r="B111" s="24"/>
      <c r="C111" s="24"/>
      <c r="D111" s="246"/>
      <c r="E111" s="12"/>
      <c r="F111" s="29"/>
      <c r="G111" s="224"/>
      <c r="H111" s="224"/>
      <c r="I111" s="224"/>
      <c r="J111" s="224"/>
      <c r="K111" s="224"/>
      <c r="L111" s="224"/>
    </row>
    <row r="112" spans="1:15" ht="12.75" customHeight="1" x14ac:dyDescent="0.3">
      <c r="A112" s="287"/>
      <c r="B112" s="350" t="s">
        <v>174</v>
      </c>
      <c r="C112" s="350"/>
      <c r="D112" s="350"/>
      <c r="E112" s="350"/>
      <c r="F112" s="29"/>
      <c r="G112" s="224"/>
      <c r="H112" s="224"/>
      <c r="I112" s="224"/>
      <c r="J112" s="224"/>
      <c r="K112" s="224"/>
      <c r="L112" s="224"/>
    </row>
    <row r="113" spans="1:12" x14ac:dyDescent="0.3">
      <c r="A113" s="287"/>
      <c r="B113" s="247" t="s">
        <v>23</v>
      </c>
      <c r="C113" s="8" t="s">
        <v>19</v>
      </c>
      <c r="D113" s="126"/>
      <c r="E113" s="134"/>
      <c r="F113" s="28"/>
      <c r="G113" s="224"/>
      <c r="H113" s="224"/>
      <c r="I113" s="224"/>
      <c r="J113" s="224"/>
      <c r="K113" s="224"/>
      <c r="L113" s="224"/>
    </row>
    <row r="114" spans="1:12" x14ac:dyDescent="0.3">
      <c r="A114" s="287"/>
      <c r="B114" s="26"/>
      <c r="C114" s="8" t="s">
        <v>20</v>
      </c>
      <c r="D114" s="126"/>
      <c r="E114" s="134"/>
      <c r="F114" s="28"/>
      <c r="G114" s="224"/>
      <c r="H114" s="224"/>
      <c r="I114" s="224"/>
      <c r="J114" s="224"/>
      <c r="K114" s="224"/>
      <c r="L114" s="224"/>
    </row>
    <row r="115" spans="1:12" x14ac:dyDescent="0.3">
      <c r="A115" s="287"/>
      <c r="B115" s="26"/>
      <c r="C115" s="96" t="s">
        <v>151</v>
      </c>
      <c r="D115" s="126"/>
      <c r="E115" s="134"/>
      <c r="F115" s="49"/>
      <c r="G115" s="224"/>
      <c r="H115" s="224"/>
      <c r="I115" s="224"/>
      <c r="J115" s="224"/>
      <c r="K115" s="224"/>
      <c r="L115" s="224"/>
    </row>
    <row r="116" spans="1:12" ht="12.75" customHeight="1" x14ac:dyDescent="0.3">
      <c r="A116" s="287"/>
      <c r="B116" s="26"/>
      <c r="C116" s="8" t="s">
        <v>21</v>
      </c>
      <c r="D116" s="126"/>
      <c r="E116" s="134"/>
      <c r="F116" s="84"/>
      <c r="G116" s="224"/>
      <c r="H116" s="224"/>
      <c r="I116" s="224"/>
      <c r="J116" s="224"/>
      <c r="K116" s="224"/>
      <c r="L116" s="224"/>
    </row>
    <row r="117" spans="1:12" ht="13" customHeight="1" x14ac:dyDescent="0.3">
      <c r="A117" s="287"/>
      <c r="B117" s="35"/>
      <c r="C117" s="187" t="s">
        <v>109</v>
      </c>
      <c r="D117" s="13" t="s">
        <v>34</v>
      </c>
      <c r="E117" s="38">
        <f>IF(AND(F150=TRUE,C170=0),((ROUND(D113,2)+ROUND(D114,2))/2)*((ROUND(D115,2)+(4*ROUND(D116,2)))/5)*0.83,0)</f>
        <v>0</v>
      </c>
      <c r="F117" s="113"/>
      <c r="G117" s="97"/>
      <c r="H117" s="97"/>
      <c r="I117" s="97"/>
      <c r="J117" s="97"/>
      <c r="K117" s="97"/>
      <c r="L117" s="97"/>
    </row>
    <row r="118" spans="1:12" x14ac:dyDescent="0.3">
      <c r="A118" s="287"/>
      <c r="B118" s="35"/>
      <c r="C118" s="17"/>
      <c r="D118" s="142"/>
      <c r="E118" s="143"/>
      <c r="F118" s="78"/>
      <c r="G118" s="97"/>
      <c r="H118" s="97"/>
      <c r="I118" s="97"/>
      <c r="J118" s="97"/>
      <c r="K118" s="97"/>
      <c r="L118" s="97"/>
    </row>
    <row r="119" spans="1:12" ht="12.5" x14ac:dyDescent="0.25">
      <c r="A119" s="287"/>
      <c r="B119" s="247" t="s">
        <v>24</v>
      </c>
      <c r="C119" s="8" t="s">
        <v>19</v>
      </c>
      <c r="D119" s="126"/>
      <c r="E119" s="134"/>
      <c r="F119" s="50"/>
      <c r="G119" s="97"/>
      <c r="H119" s="97"/>
      <c r="I119" s="97"/>
      <c r="J119" s="97"/>
      <c r="K119" s="97"/>
      <c r="L119" s="97"/>
    </row>
    <row r="120" spans="1:12" x14ac:dyDescent="0.3">
      <c r="A120" s="287"/>
      <c r="B120" s="26"/>
      <c r="C120" s="8" t="s">
        <v>20</v>
      </c>
      <c r="D120" s="126"/>
      <c r="E120" s="134"/>
      <c r="F120" s="50"/>
      <c r="G120" s="97"/>
      <c r="H120" s="97"/>
      <c r="I120" s="97"/>
      <c r="J120" s="97"/>
      <c r="K120" s="97"/>
      <c r="L120" s="97"/>
    </row>
    <row r="121" spans="1:12" x14ac:dyDescent="0.3">
      <c r="A121" s="287"/>
      <c r="B121" s="26"/>
      <c r="C121" s="96" t="s">
        <v>151</v>
      </c>
      <c r="D121" s="126"/>
      <c r="E121" s="134"/>
      <c r="F121" s="50"/>
      <c r="H121" s="36"/>
      <c r="I121" s="36"/>
      <c r="J121" s="36"/>
      <c r="K121" s="36"/>
      <c r="L121" s="36"/>
    </row>
    <row r="122" spans="1:12" ht="15.5" x14ac:dyDescent="0.35">
      <c r="A122" s="287"/>
      <c r="B122" s="26"/>
      <c r="C122" s="8" t="s">
        <v>21</v>
      </c>
      <c r="D122" s="126"/>
      <c r="E122" s="134"/>
      <c r="F122" s="84"/>
      <c r="G122" s="29"/>
      <c r="H122" s="29"/>
      <c r="I122" s="29"/>
      <c r="J122" s="77"/>
    </row>
    <row r="123" spans="1:12" ht="15.5" x14ac:dyDescent="0.35">
      <c r="A123" s="287"/>
      <c r="B123" s="35"/>
      <c r="C123" s="187" t="s">
        <v>108</v>
      </c>
      <c r="D123" s="13" t="s">
        <v>34</v>
      </c>
      <c r="E123" s="38">
        <f>IF(AND(F151=TRUE,C171=0),((ROUND(D119,2)+ROUND(D120,2))/2)*((ROUND(D121,2)+(4*ROUND(D122,2)))/5)*0.83,0)</f>
        <v>0</v>
      </c>
      <c r="F123" s="113"/>
      <c r="G123" s="29"/>
      <c r="H123" s="29"/>
      <c r="I123" s="29"/>
      <c r="J123" s="77"/>
    </row>
    <row r="124" spans="1:12" x14ac:dyDescent="0.3">
      <c r="A124" s="287"/>
      <c r="B124" s="35"/>
      <c r="C124" s="149"/>
      <c r="D124" s="81"/>
      <c r="E124" s="82"/>
      <c r="F124" s="78"/>
      <c r="G124" s="97"/>
      <c r="H124" s="97"/>
      <c r="I124" s="97"/>
      <c r="J124" s="97"/>
      <c r="K124" s="97"/>
      <c r="L124" s="97"/>
    </row>
    <row r="125" spans="1:12" hidden="1" x14ac:dyDescent="0.3">
      <c r="A125" s="287"/>
      <c r="B125" s="37" t="s">
        <v>169</v>
      </c>
      <c r="C125" s="17"/>
      <c r="D125" s="136"/>
      <c r="E125" s="137"/>
      <c r="F125" s="51"/>
      <c r="G125" s="275"/>
      <c r="H125" s="275"/>
      <c r="I125" s="275"/>
      <c r="J125" s="275"/>
      <c r="K125" s="275"/>
      <c r="L125" s="275"/>
    </row>
    <row r="126" spans="1:12" hidden="1" x14ac:dyDescent="0.3">
      <c r="A126" s="287"/>
      <c r="B126" s="26" t="s">
        <v>28</v>
      </c>
      <c r="C126" s="8" t="s">
        <v>29</v>
      </c>
      <c r="D126" s="126"/>
      <c r="E126" s="134"/>
      <c r="F126" s="50"/>
      <c r="G126" s="263"/>
      <c r="H126" s="263"/>
      <c r="I126" s="42"/>
      <c r="J126" s="42"/>
      <c r="K126" s="42"/>
      <c r="L126" s="42"/>
    </row>
    <row r="127" spans="1:12" ht="12" hidden="1" customHeight="1" x14ac:dyDescent="0.3">
      <c r="A127" s="287"/>
      <c r="B127" s="26"/>
      <c r="C127" s="8" t="s">
        <v>30</v>
      </c>
      <c r="D127" s="126"/>
      <c r="E127" s="134"/>
      <c r="G127" s="42"/>
      <c r="H127" s="42"/>
      <c r="I127" s="42"/>
      <c r="K127" s="41"/>
      <c r="L127" s="41"/>
    </row>
    <row r="128" spans="1:12" ht="12.5" hidden="1" x14ac:dyDescent="0.25">
      <c r="A128" s="287"/>
      <c r="B128" s="146" t="s">
        <v>223</v>
      </c>
      <c r="C128" s="8" t="s">
        <v>31</v>
      </c>
      <c r="D128" s="126"/>
      <c r="E128" s="134"/>
      <c r="G128" s="266"/>
      <c r="H128" s="266"/>
      <c r="I128" s="42"/>
    </row>
    <row r="129" spans="1:15" hidden="1" x14ac:dyDescent="0.3">
      <c r="A129" s="287"/>
      <c r="B129" s="26"/>
      <c r="C129" s="8" t="s">
        <v>32</v>
      </c>
      <c r="D129" s="126"/>
      <c r="E129" s="134"/>
      <c r="G129" s="266"/>
      <c r="H129" s="266"/>
      <c r="I129" s="42"/>
      <c r="J129" s="41"/>
    </row>
    <row r="130" spans="1:15" hidden="1" x14ac:dyDescent="0.3">
      <c r="A130" s="285"/>
      <c r="B130" s="34"/>
      <c r="C130" s="12"/>
      <c r="D130" s="43"/>
      <c r="E130" s="12"/>
      <c r="G130" s="42"/>
      <c r="H130" s="42"/>
      <c r="I130" s="42"/>
      <c r="J130" s="41"/>
    </row>
    <row r="131" spans="1:15" ht="15.5" x14ac:dyDescent="0.35">
      <c r="A131" s="285"/>
      <c r="B131" s="299" t="s">
        <v>37</v>
      </c>
      <c r="C131" s="300"/>
      <c r="D131" s="287"/>
      <c r="E131" s="300"/>
      <c r="F131" s="106"/>
      <c r="G131" s="46"/>
      <c r="H131" s="46"/>
      <c r="I131" s="46"/>
      <c r="J131" s="41"/>
      <c r="L131" s="40"/>
    </row>
    <row r="132" spans="1:15" x14ac:dyDescent="0.3">
      <c r="A132" s="40"/>
      <c r="B132" s="347" t="s">
        <v>182</v>
      </c>
      <c r="C132" s="347"/>
      <c r="D132" s="106"/>
      <c r="E132" s="106"/>
      <c r="F132" s="53"/>
      <c r="G132" s="265"/>
      <c r="H132" s="265"/>
      <c r="I132" s="265"/>
      <c r="J132" s="179"/>
      <c r="K132" s="169"/>
      <c r="L132" s="87"/>
    </row>
    <row r="133" spans="1:15" x14ac:dyDescent="0.3">
      <c r="H133" s="349" t="str">
        <f>IF(D89&gt;G89,"Check Foot Offset. If over 7.5% then it will be added to LL for the calculation of HSA on your certificate","")</f>
        <v/>
      </c>
      <c r="I133" s="349"/>
      <c r="J133" s="349"/>
      <c r="K133" s="349"/>
      <c r="L133" s="87"/>
    </row>
    <row r="134" spans="1:15" ht="12.5" x14ac:dyDescent="0.25">
      <c r="A134" s="40"/>
      <c r="B134" s="54"/>
      <c r="C134" s="55"/>
      <c r="D134" s="156" t="s">
        <v>321</v>
      </c>
      <c r="E134" s="156" t="s">
        <v>322</v>
      </c>
      <c r="F134" s="53"/>
      <c r="H134" s="349"/>
      <c r="I134" s="349"/>
      <c r="J134" s="349"/>
      <c r="K134" s="349"/>
      <c r="N134" s="2"/>
      <c r="O134"/>
    </row>
    <row r="135" spans="1:15" ht="13" customHeight="1" x14ac:dyDescent="0.3">
      <c r="A135" s="40"/>
      <c r="B135" s="3" t="s">
        <v>166</v>
      </c>
      <c r="D135" s="20">
        <v>6.4</v>
      </c>
      <c r="E135" s="20">
        <v>5.7</v>
      </c>
      <c r="F135" s="23" t="s">
        <v>48</v>
      </c>
      <c r="H135" s="363" t="s">
        <v>168</v>
      </c>
      <c r="I135" s="363"/>
      <c r="J135" s="41"/>
      <c r="N135" s="2"/>
      <c r="O135"/>
    </row>
    <row r="136" spans="1:15" x14ac:dyDescent="0.3">
      <c r="A136" s="40"/>
      <c r="B136" s="3" t="s">
        <v>167</v>
      </c>
      <c r="D136" s="20">
        <v>6.7</v>
      </c>
      <c r="E136" s="20">
        <v>5.9</v>
      </c>
      <c r="F136" s="23" t="s">
        <v>48</v>
      </c>
      <c r="H136" s="363"/>
      <c r="I136" s="363"/>
      <c r="J136" s="41"/>
      <c r="N136" s="2"/>
      <c r="O136"/>
    </row>
    <row r="137" spans="1:15" x14ac:dyDescent="0.3">
      <c r="A137" s="40"/>
      <c r="B137" s="3" t="s">
        <v>45</v>
      </c>
      <c r="D137" s="20">
        <v>9.4499999999999993</v>
      </c>
      <c r="E137" s="20">
        <v>8.1999999999999993</v>
      </c>
      <c r="F137" s="24" t="s">
        <v>48</v>
      </c>
      <c r="H137" s="363"/>
      <c r="I137" s="363"/>
      <c r="J137" s="41"/>
      <c r="N137" s="2"/>
      <c r="O137"/>
    </row>
    <row r="138" spans="1:15" x14ac:dyDescent="0.3">
      <c r="A138" s="40"/>
      <c r="E138" s="56"/>
      <c r="F138" s="56"/>
      <c r="H138" s="243"/>
      <c r="I138" s="78"/>
      <c r="J138" s="41"/>
    </row>
    <row r="139" spans="1:15" x14ac:dyDescent="0.3">
      <c r="A139" s="40"/>
      <c r="B139" s="5" t="s">
        <v>44</v>
      </c>
      <c r="C139" s="15"/>
      <c r="D139" s="16" t="s">
        <v>50</v>
      </c>
      <c r="E139" s="15"/>
      <c r="F139" s="6"/>
      <c r="H139" s="243"/>
      <c r="I139" s="78"/>
      <c r="J139" s="41"/>
    </row>
    <row r="140" spans="1:15" x14ac:dyDescent="0.3">
      <c r="A140" s="40"/>
      <c r="B140" s="7" t="s">
        <v>46</v>
      </c>
      <c r="C140" s="17"/>
      <c r="D140" s="18">
        <f>D26</f>
        <v>0</v>
      </c>
      <c r="E140" s="17" t="s">
        <v>49</v>
      </c>
      <c r="F140" s="21"/>
      <c r="H140" s="271"/>
      <c r="I140" s="271"/>
      <c r="J140" s="41"/>
    </row>
    <row r="141" spans="1:15" x14ac:dyDescent="0.3">
      <c r="A141" s="40"/>
      <c r="B141" s="7" t="s">
        <v>40</v>
      </c>
      <c r="C141" s="17"/>
      <c r="D141" s="18">
        <f>IF(C238&lt;3,(IF(D140&gt;11.99,IF(D140&gt;17.99,D137,D136),D135)),(IF(D140&gt;11.99,IF(D140&gt;17.99,E137,E136),E135)))</f>
        <v>6.4</v>
      </c>
      <c r="E141" s="17"/>
      <c r="F141" s="21"/>
      <c r="H141" s="273"/>
      <c r="I141" s="273"/>
      <c r="J141" s="41"/>
    </row>
    <row r="142" spans="1:15" x14ac:dyDescent="0.3">
      <c r="A142" s="40"/>
      <c r="B142" s="7" t="s">
        <v>41</v>
      </c>
      <c r="C142" s="17"/>
      <c r="D142" s="18">
        <f>D140*D141</f>
        <v>0</v>
      </c>
      <c r="E142" s="17"/>
      <c r="F142" s="8"/>
      <c r="H142" s="208"/>
      <c r="I142" s="78"/>
      <c r="J142" s="41"/>
    </row>
    <row r="143" spans="1:15" x14ac:dyDescent="0.3">
      <c r="A143" s="40"/>
      <c r="B143" s="7" t="s">
        <v>42</v>
      </c>
      <c r="C143" s="17"/>
      <c r="D143" s="18">
        <f>IF(D154=FALSE,0,D142)</f>
        <v>0</v>
      </c>
      <c r="E143" s="17"/>
      <c r="F143" s="8"/>
      <c r="H143" s="210"/>
      <c r="J143" s="41"/>
    </row>
    <row r="144" spans="1:15" x14ac:dyDescent="0.3">
      <c r="A144" s="40"/>
      <c r="B144" s="10" t="s">
        <v>43</v>
      </c>
      <c r="C144" s="14"/>
      <c r="D144" s="19">
        <f>SUM(D142:D143)</f>
        <v>0</v>
      </c>
      <c r="E144" s="22"/>
      <c r="F144" s="11"/>
      <c r="H144" s="178"/>
      <c r="I144" s="178"/>
      <c r="J144" s="41"/>
    </row>
    <row r="145" spans="1:15" x14ac:dyDescent="0.3">
      <c r="H145" s="78"/>
      <c r="I145" s="78"/>
      <c r="J145" s="41"/>
    </row>
    <row r="146" spans="1:15" x14ac:dyDescent="0.3">
      <c r="H146" s="78"/>
      <c r="I146" s="78"/>
      <c r="J146" s="41"/>
    </row>
    <row r="147" spans="1:15" x14ac:dyDescent="0.3">
      <c r="B147" s="66" t="s">
        <v>58</v>
      </c>
      <c r="H147" s="265"/>
      <c r="I147" s="265"/>
      <c r="J147" s="41"/>
    </row>
    <row r="148" spans="1:15" s="310" customFormat="1" x14ac:dyDescent="0.3">
      <c r="A148" s="305"/>
      <c r="B148" s="305" t="s">
        <v>328</v>
      </c>
      <c r="C148" s="305"/>
      <c r="D148" s="305"/>
      <c r="E148" s="305"/>
      <c r="F148" s="305"/>
      <c r="G148" s="305"/>
      <c r="H148" s="282"/>
      <c r="I148" s="282"/>
      <c r="J148" s="306"/>
      <c r="K148" s="307"/>
      <c r="L148" s="307"/>
      <c r="M148" s="308"/>
      <c r="N148" s="308"/>
      <c r="O148" s="309"/>
    </row>
    <row r="149" spans="1:15" s="2" customFormat="1" hidden="1" x14ac:dyDescent="0.3">
      <c r="B149" s="110"/>
      <c r="D149" s="2" t="s">
        <v>55</v>
      </c>
      <c r="F149" s="2" t="b">
        <f>AND(D83&gt;0,D84&gt;0,D85&gt;0,D86&gt;0,D87&gt;0)</f>
        <v>0</v>
      </c>
      <c r="G149" s="78"/>
      <c r="H149" s="78"/>
      <c r="I149" s="78"/>
      <c r="J149" s="154"/>
      <c r="K149" s="40"/>
      <c r="L149" s="40"/>
      <c r="M149" s="30"/>
      <c r="N149" s="30"/>
    </row>
    <row r="150" spans="1:15" s="2" customFormat="1" hidden="1" x14ac:dyDescent="0.3">
      <c r="B150" s="110"/>
      <c r="D150" s="2" t="s">
        <v>56</v>
      </c>
      <c r="F150" s="2" t="b">
        <f>AND(D113&gt;0,D114&gt;0,D115&gt;0,D116&gt;0)</f>
        <v>0</v>
      </c>
      <c r="G150" s="78"/>
      <c r="H150" s="78"/>
      <c r="I150" s="78"/>
      <c r="J150" s="154"/>
      <c r="K150" s="40"/>
      <c r="L150" s="40"/>
      <c r="M150" s="30"/>
      <c r="N150" s="30"/>
    </row>
    <row r="151" spans="1:15" s="2" customFormat="1" hidden="1" x14ac:dyDescent="0.3">
      <c r="B151" s="110"/>
      <c r="D151" s="2" t="s">
        <v>57</v>
      </c>
      <c r="F151" s="2" t="b">
        <f>AND(D119&gt;0,D120&gt;0,D121&gt;0,D122&gt;0)</f>
        <v>0</v>
      </c>
      <c r="G151" s="267"/>
      <c r="H151" s="267"/>
      <c r="I151" s="267"/>
      <c r="J151" s="267"/>
      <c r="K151" s="267"/>
      <c r="L151" s="267"/>
      <c r="M151" s="30"/>
      <c r="N151" s="30"/>
    </row>
    <row r="152" spans="1:15" s="2" customFormat="1" ht="15.5" hidden="1" x14ac:dyDescent="0.35">
      <c r="B152" s="110"/>
      <c r="D152" s="105" t="s">
        <v>181</v>
      </c>
      <c r="F152" s="2" t="b">
        <f>AND(D98&gt;0,D99&gt;0,D100&gt;0,D101&gt;0,D102&gt;0)</f>
        <v>0</v>
      </c>
      <c r="G152" s="29"/>
      <c r="H152" s="186"/>
      <c r="I152" s="186"/>
      <c r="J152" s="77"/>
      <c r="K152" s="4"/>
      <c r="L152" s="4"/>
      <c r="M152" s="30"/>
      <c r="N152" s="30"/>
    </row>
    <row r="153" spans="1:15" s="2" customFormat="1" hidden="1" x14ac:dyDescent="0.3">
      <c r="B153" s="110"/>
      <c r="G153" s="4"/>
      <c r="H153" s="172"/>
      <c r="I153" s="172"/>
      <c r="J153" s="172"/>
      <c r="K153" s="4"/>
      <c r="L153" s="4"/>
      <c r="M153" s="30"/>
      <c r="N153" s="30"/>
    </row>
    <row r="154" spans="1:15" s="2" customFormat="1" hidden="1" x14ac:dyDescent="0.3">
      <c r="B154" s="110"/>
      <c r="C154" s="238" t="s">
        <v>51</v>
      </c>
      <c r="D154" s="107" t="b">
        <v>0</v>
      </c>
      <c r="G154" s="4"/>
      <c r="H154" s="172"/>
      <c r="I154" s="172"/>
      <c r="J154" s="172"/>
      <c r="K154" s="4"/>
      <c r="L154" s="4"/>
      <c r="M154" s="30"/>
      <c r="N154" s="30"/>
    </row>
    <row r="155" spans="1:15" s="2" customFormat="1" ht="15.5" hidden="1" x14ac:dyDescent="0.35">
      <c r="B155" s="110"/>
      <c r="C155" s="30" t="s">
        <v>52</v>
      </c>
      <c r="D155" s="30" t="b">
        <v>0</v>
      </c>
      <c r="G155" s="29"/>
      <c r="H155" s="186"/>
      <c r="I155" s="186"/>
      <c r="J155" s="77"/>
      <c r="K155" s="4"/>
      <c r="L155" s="4"/>
      <c r="M155" s="30"/>
      <c r="N155" s="30"/>
    </row>
    <row r="156" spans="1:15" s="2" customFormat="1" ht="15.5" hidden="1" x14ac:dyDescent="0.35">
      <c r="B156" s="110"/>
      <c r="C156" s="93" t="s">
        <v>284</v>
      </c>
      <c r="D156" s="30" t="b">
        <v>0</v>
      </c>
      <c r="G156" s="29"/>
      <c r="H156" s="29"/>
      <c r="I156" s="29"/>
      <c r="J156" s="77"/>
      <c r="K156" s="4"/>
      <c r="L156" s="4"/>
      <c r="M156" s="30"/>
      <c r="N156" s="30"/>
    </row>
    <row r="157" spans="1:15" s="2" customFormat="1" hidden="1" x14ac:dyDescent="0.3">
      <c r="B157" s="110"/>
      <c r="C157" s="30" t="s">
        <v>38</v>
      </c>
      <c r="D157" s="30" t="b">
        <v>0</v>
      </c>
      <c r="G157" s="4"/>
      <c r="H157" s="4"/>
      <c r="I157" s="4"/>
      <c r="J157" s="4"/>
      <c r="K157" s="108"/>
      <c r="L157" s="108"/>
      <c r="M157" s="30"/>
      <c r="N157" s="30"/>
    </row>
    <row r="158" spans="1:15" s="2" customFormat="1" hidden="1" x14ac:dyDescent="0.3">
      <c r="B158" s="110"/>
      <c r="C158" s="30"/>
      <c r="D158" s="30"/>
      <c r="F158" s="111" t="s">
        <v>97</v>
      </c>
      <c r="G158" s="4"/>
      <c r="H158" s="4"/>
      <c r="I158" s="4"/>
      <c r="J158" s="4"/>
      <c r="K158" s="104"/>
      <c r="L158" s="104"/>
      <c r="M158" s="30"/>
      <c r="N158" s="30"/>
    </row>
    <row r="159" spans="1:15" s="2" customFormat="1" hidden="1" x14ac:dyDescent="0.3">
      <c r="B159" s="110"/>
      <c r="C159" s="30" t="s">
        <v>39</v>
      </c>
      <c r="D159" s="30" t="b">
        <v>0</v>
      </c>
      <c r="F159" s="111" t="s">
        <v>98</v>
      </c>
      <c r="G159" s="4"/>
      <c r="H159" s="4"/>
      <c r="I159" s="46"/>
      <c r="J159" s="41"/>
      <c r="K159" s="17"/>
      <c r="L159" s="17"/>
      <c r="M159" s="30"/>
      <c r="N159" s="30"/>
    </row>
    <row r="160" spans="1:15" s="2" customFormat="1" hidden="1" x14ac:dyDescent="0.3">
      <c r="B160" s="110"/>
      <c r="C160" s="93" t="s">
        <v>279</v>
      </c>
      <c r="D160" s="30" t="b">
        <v>0</v>
      </c>
      <c r="G160" s="4"/>
      <c r="H160" s="4"/>
      <c r="I160" s="102"/>
      <c r="J160" s="41"/>
      <c r="K160" s="17"/>
      <c r="L160" s="17"/>
      <c r="M160" s="30"/>
      <c r="N160" s="30"/>
    </row>
    <row r="161" spans="2:14" s="2" customFormat="1" hidden="1" x14ac:dyDescent="0.3">
      <c r="B161" s="110"/>
      <c r="C161" s="30"/>
      <c r="D161" s="2" t="s">
        <v>93</v>
      </c>
      <c r="G161" s="348" t="str">
        <f>IF((D116&lt;(D115*0.75)),"Sym spi SHW less than 75% SFL - too narrow","")</f>
        <v/>
      </c>
      <c r="H161" s="348"/>
      <c r="I161" s="348"/>
      <c r="J161" s="348"/>
      <c r="K161" s="4"/>
      <c r="L161" s="4"/>
      <c r="M161" s="30"/>
      <c r="N161" s="30"/>
    </row>
    <row r="162" spans="2:14" s="2" customFormat="1" hidden="1" x14ac:dyDescent="0.3">
      <c r="B162" s="110"/>
      <c r="C162" s="30"/>
      <c r="D162" s="105" t="s">
        <v>209</v>
      </c>
      <c r="G162" s="78"/>
      <c r="H162" s="78"/>
      <c r="I162" s="78"/>
      <c r="J162" s="41"/>
      <c r="K162" s="4"/>
      <c r="L162" s="4"/>
      <c r="M162" s="30"/>
      <c r="N162" s="30"/>
    </row>
    <row r="163" spans="2:14" s="2" customFormat="1" hidden="1" x14ac:dyDescent="0.3">
      <c r="B163" s="110"/>
      <c r="C163" s="30"/>
      <c r="D163" s="105" t="s">
        <v>94</v>
      </c>
      <c r="G163" s="357"/>
      <c r="H163" s="357"/>
      <c r="I163" s="357"/>
      <c r="J163" s="41"/>
      <c r="K163" s="4"/>
      <c r="L163" s="4"/>
      <c r="M163" s="30"/>
      <c r="N163" s="30"/>
    </row>
    <row r="164" spans="2:14" s="2" customFormat="1" hidden="1" x14ac:dyDescent="0.3">
      <c r="B164" s="110"/>
      <c r="C164" s="30"/>
      <c r="D164" s="105" t="s">
        <v>210</v>
      </c>
      <c r="G164" s="357"/>
      <c r="H164" s="357"/>
      <c r="I164" s="357"/>
      <c r="J164" s="41"/>
      <c r="K164" s="4"/>
      <c r="L164" s="4"/>
      <c r="M164" s="30"/>
      <c r="N164" s="30"/>
    </row>
    <row r="165" spans="2:14" s="2" customFormat="1" hidden="1" x14ac:dyDescent="0.3">
      <c r="B165" s="110"/>
      <c r="C165" s="30"/>
      <c r="D165" s="105" t="s">
        <v>211</v>
      </c>
      <c r="G165" s="357"/>
      <c r="H165" s="357"/>
      <c r="I165" s="357"/>
      <c r="J165" s="41"/>
      <c r="K165" s="4"/>
      <c r="L165" s="4"/>
      <c r="M165" s="30"/>
      <c r="N165" s="30"/>
    </row>
    <row r="166" spans="2:14" s="2" customFormat="1" hidden="1" x14ac:dyDescent="0.3">
      <c r="B166" s="110"/>
      <c r="C166" s="30"/>
      <c r="D166" s="2" t="s">
        <v>95</v>
      </c>
      <c r="G166" s="357"/>
      <c r="H166" s="357"/>
      <c r="I166" s="357"/>
      <c r="J166" s="41"/>
      <c r="K166" s="4"/>
      <c r="L166" s="4"/>
      <c r="M166" s="30"/>
      <c r="N166" s="30"/>
    </row>
    <row r="167" spans="2:14" s="2" customFormat="1" hidden="1" x14ac:dyDescent="0.3">
      <c r="B167" s="110"/>
      <c r="C167" s="30"/>
      <c r="D167" s="144" t="s">
        <v>96</v>
      </c>
      <c r="G167" s="348" t="str">
        <f>IF((D122&lt;(D121*0.75)),"Asym spi SHW less than 75% SFL - too narrow","")</f>
        <v/>
      </c>
      <c r="H167" s="348"/>
      <c r="I167" s="348"/>
      <c r="J167" s="348"/>
      <c r="K167" s="4"/>
      <c r="L167" s="4"/>
      <c r="M167" s="30"/>
      <c r="N167" s="30"/>
    </row>
    <row r="168" spans="2:14" s="2" customFormat="1" hidden="1" x14ac:dyDescent="0.3">
      <c r="B168" s="110"/>
      <c r="C168" s="30">
        <v>1</v>
      </c>
      <c r="D168" s="30"/>
      <c r="G168" s="173"/>
      <c r="H168" s="173"/>
      <c r="I168" s="173"/>
      <c r="J168" s="173"/>
      <c r="K168" s="4"/>
      <c r="L168" s="4"/>
      <c r="M168" s="30"/>
      <c r="N168" s="30"/>
    </row>
    <row r="169" spans="2:14" s="2" customFormat="1" hidden="1" x14ac:dyDescent="0.3">
      <c r="B169" s="110"/>
      <c r="G169" s="51"/>
      <c r="H169" s="51"/>
      <c r="I169" s="51"/>
      <c r="J169" s="41"/>
      <c r="K169" s="4"/>
      <c r="L169" s="4"/>
      <c r="M169" s="30"/>
      <c r="N169" s="30"/>
    </row>
    <row r="170" spans="2:14" s="2" customFormat="1" hidden="1" x14ac:dyDescent="0.3">
      <c r="B170" s="110"/>
      <c r="C170" s="2">
        <f>IF((D115*0.75)&gt;D116,1,0)</f>
        <v>0</v>
      </c>
      <c r="D170" s="2" t="s">
        <v>101</v>
      </c>
      <c r="G170" s="51"/>
      <c r="H170" s="51"/>
      <c r="I170" s="51"/>
      <c r="J170" s="41"/>
      <c r="K170" s="4"/>
      <c r="L170" s="4"/>
      <c r="M170" s="30"/>
      <c r="N170" s="30"/>
    </row>
    <row r="171" spans="2:14" s="2" customFormat="1" hidden="1" x14ac:dyDescent="0.3">
      <c r="B171" s="110"/>
      <c r="C171" s="2">
        <f>IF((D121*0.75)&gt;D122,1,0)</f>
        <v>0</v>
      </c>
      <c r="D171" s="2" t="s">
        <v>102</v>
      </c>
      <c r="G171" s="4"/>
      <c r="H171" s="4"/>
      <c r="I171" s="4"/>
      <c r="J171" s="52"/>
      <c r="K171" s="4"/>
      <c r="L171" s="4"/>
      <c r="M171" s="30"/>
      <c r="N171" s="30"/>
    </row>
    <row r="172" spans="2:14" s="2" customFormat="1" hidden="1" x14ac:dyDescent="0.3">
      <c r="B172" s="110"/>
      <c r="G172" s="4"/>
      <c r="H172" s="4"/>
      <c r="I172" s="4"/>
      <c r="J172" s="4"/>
      <c r="K172" s="4"/>
      <c r="L172" s="4"/>
      <c r="M172" s="30"/>
      <c r="N172" s="30"/>
    </row>
    <row r="173" spans="2:14" s="2" customFormat="1" hidden="1" x14ac:dyDescent="0.3">
      <c r="B173" s="110"/>
      <c r="D173" s="2" t="s">
        <v>93</v>
      </c>
      <c r="G173" s="4"/>
      <c r="H173" s="4"/>
      <c r="I173" s="17"/>
      <c r="J173" s="4"/>
      <c r="K173" s="4"/>
      <c r="L173" s="4"/>
      <c r="M173" s="30"/>
      <c r="N173" s="30"/>
    </row>
    <row r="174" spans="2:14" s="2" customFormat="1" hidden="1" x14ac:dyDescent="0.3">
      <c r="B174" s="110"/>
      <c r="D174" s="2" t="s">
        <v>103</v>
      </c>
      <c r="G174" s="103"/>
      <c r="H174" s="4"/>
      <c r="I174" s="4"/>
      <c r="J174" s="91"/>
      <c r="K174" s="91"/>
      <c r="L174" s="91"/>
      <c r="M174" s="30"/>
      <c r="N174" s="30"/>
    </row>
    <row r="175" spans="2:14" s="2" customFormat="1" hidden="1" x14ac:dyDescent="0.3">
      <c r="B175" s="110"/>
      <c r="D175" s="2" t="s">
        <v>104</v>
      </c>
      <c r="G175" s="106"/>
      <c r="H175" s="106"/>
      <c r="I175" s="106"/>
      <c r="J175" s="4"/>
      <c r="K175" s="4"/>
      <c r="L175" s="4"/>
      <c r="M175" s="30"/>
      <c r="N175" s="30"/>
    </row>
    <row r="176" spans="2:14" s="2" customFormat="1" hidden="1" x14ac:dyDescent="0.3">
      <c r="B176" s="110"/>
      <c r="D176" s="2" t="s">
        <v>176</v>
      </c>
      <c r="G176" s="53"/>
      <c r="H176" s="53"/>
      <c r="I176" s="119" t="s">
        <v>158</v>
      </c>
      <c r="J176" s="4"/>
      <c r="K176" s="4"/>
      <c r="L176" s="4"/>
      <c r="M176" s="30"/>
      <c r="N176" s="30"/>
    </row>
    <row r="177" spans="1:14" s="2" customFormat="1" hidden="1" x14ac:dyDescent="0.3">
      <c r="B177" s="110"/>
      <c r="C177" s="2">
        <v>1</v>
      </c>
      <c r="D177" s="2" t="s">
        <v>105</v>
      </c>
      <c r="G177" s="4"/>
      <c r="H177" s="4"/>
      <c r="I177" s="4"/>
      <c r="J177" s="4"/>
      <c r="K177" s="4"/>
      <c r="L177" s="4"/>
      <c r="M177" s="30"/>
      <c r="N177" s="30"/>
    </row>
    <row r="178" spans="1:14" s="2" customFormat="1" hidden="1" x14ac:dyDescent="0.3">
      <c r="B178" s="110"/>
      <c r="C178" s="2" t="b">
        <v>0</v>
      </c>
      <c r="D178" s="105" t="s">
        <v>129</v>
      </c>
      <c r="G178" s="53"/>
      <c r="H178" s="12"/>
      <c r="I178" s="4"/>
      <c r="J178" s="4"/>
      <c r="K178" s="4"/>
      <c r="L178" s="4"/>
      <c r="M178" s="30"/>
      <c r="N178" s="30"/>
    </row>
    <row r="179" spans="1:14" s="2" customFormat="1" hidden="1" x14ac:dyDescent="0.3">
      <c r="B179" s="110"/>
      <c r="C179" s="2" t="b">
        <v>0</v>
      </c>
      <c r="D179" s="105" t="s">
        <v>130</v>
      </c>
      <c r="G179" s="266"/>
      <c r="H179" s="266"/>
      <c r="I179" s="266"/>
      <c r="J179" s="4"/>
      <c r="K179" s="4"/>
      <c r="L179" s="4"/>
      <c r="M179" s="30"/>
      <c r="N179" s="30"/>
    </row>
    <row r="180" spans="1:14" s="2" customFormat="1" hidden="1" x14ac:dyDescent="0.3">
      <c r="B180" s="110"/>
      <c r="C180" s="2" t="b">
        <v>0</v>
      </c>
      <c r="D180" s="105" t="s">
        <v>144</v>
      </c>
      <c r="G180" s="266"/>
      <c r="H180" s="266"/>
      <c r="I180" s="266"/>
      <c r="J180" s="4"/>
      <c r="K180" s="4"/>
      <c r="L180" s="4"/>
      <c r="M180" s="30"/>
      <c r="N180" s="30"/>
    </row>
    <row r="181" spans="1:14" s="2" customFormat="1" hidden="1" x14ac:dyDescent="0.3">
      <c r="B181" s="110"/>
      <c r="C181" s="2" t="b">
        <v>0</v>
      </c>
      <c r="D181" s="105" t="s">
        <v>145</v>
      </c>
      <c r="G181" s="145"/>
      <c r="H181" s="145"/>
      <c r="I181" s="145"/>
      <c r="J181" s="4"/>
      <c r="K181" s="4"/>
      <c r="L181" s="4"/>
      <c r="M181" s="30"/>
      <c r="N181" s="30"/>
    </row>
    <row r="182" spans="1:14" s="2" customFormat="1" hidden="1" x14ac:dyDescent="0.3">
      <c r="B182" s="110">
        <f t="shared" ref="B182:B188" si="0">IF(C182=FALSE,0,1)</f>
        <v>0</v>
      </c>
      <c r="C182" s="2" t="b">
        <v>0</v>
      </c>
      <c r="D182" s="2" t="s">
        <v>114</v>
      </c>
      <c r="G182" s="56"/>
      <c r="H182" s="56"/>
      <c r="I182" s="56"/>
      <c r="J182" s="4"/>
      <c r="K182" s="4"/>
      <c r="L182" s="4"/>
      <c r="M182" s="30"/>
      <c r="N182" s="30"/>
    </row>
    <row r="183" spans="1:14" s="2" customFormat="1" hidden="1" x14ac:dyDescent="0.3">
      <c r="B183" s="110">
        <f t="shared" si="0"/>
        <v>0</v>
      </c>
      <c r="C183" s="2" t="b">
        <v>0</v>
      </c>
      <c r="D183" s="98" t="s">
        <v>113</v>
      </c>
      <c r="G183" s="4"/>
      <c r="H183" s="4"/>
      <c r="I183" s="4"/>
      <c r="J183" s="4"/>
      <c r="K183" s="4"/>
      <c r="L183" s="4"/>
      <c r="M183" s="30"/>
      <c r="N183" s="30"/>
    </row>
    <row r="184" spans="1:14" s="2" customFormat="1" hidden="1" x14ac:dyDescent="0.3">
      <c r="B184" s="110">
        <f t="shared" si="0"/>
        <v>0</v>
      </c>
      <c r="C184" s="2" t="b">
        <v>0</v>
      </c>
      <c r="D184" s="98" t="s">
        <v>112</v>
      </c>
      <c r="G184" s="344"/>
      <c r="H184" s="344"/>
      <c r="I184" s="344"/>
      <c r="J184" s="4"/>
      <c r="K184" s="4"/>
      <c r="L184" s="4"/>
      <c r="M184" s="30"/>
      <c r="N184" s="30"/>
    </row>
    <row r="185" spans="1:14" s="2" customFormat="1" hidden="1" x14ac:dyDescent="0.3">
      <c r="A185" s="110">
        <f>SUM(B182:B185)</f>
        <v>0</v>
      </c>
      <c r="B185" s="110">
        <f t="shared" si="0"/>
        <v>0</v>
      </c>
      <c r="C185" s="2" t="b">
        <v>0</v>
      </c>
      <c r="D185" s="98" t="s">
        <v>116</v>
      </c>
      <c r="G185" s="344"/>
      <c r="H185" s="344"/>
      <c r="I185" s="344"/>
      <c r="J185" s="4"/>
      <c r="K185" s="4"/>
      <c r="L185" s="4"/>
      <c r="M185" s="30"/>
      <c r="N185" s="30"/>
    </row>
    <row r="186" spans="1:14" s="2" customFormat="1" hidden="1" x14ac:dyDescent="0.3">
      <c r="B186" s="110">
        <f t="shared" si="0"/>
        <v>0</v>
      </c>
      <c r="C186" s="2" t="b">
        <v>0</v>
      </c>
      <c r="D186" s="2" t="s">
        <v>117</v>
      </c>
      <c r="G186" s="4"/>
      <c r="H186" s="4"/>
      <c r="I186" s="4"/>
      <c r="J186" s="4"/>
      <c r="K186" s="4"/>
      <c r="L186" s="4"/>
      <c r="M186" s="30"/>
      <c r="N186" s="30"/>
    </row>
    <row r="187" spans="1:14" s="2" customFormat="1" hidden="1" x14ac:dyDescent="0.3">
      <c r="A187" s="110">
        <f>SUM(B186:B187)</f>
        <v>0</v>
      </c>
      <c r="B187" s="110">
        <f t="shared" si="0"/>
        <v>0</v>
      </c>
      <c r="C187" s="2" t="b">
        <v>0</v>
      </c>
      <c r="D187" s="105" t="s">
        <v>126</v>
      </c>
      <c r="G187" s="4"/>
      <c r="H187" s="4"/>
      <c r="I187" s="4"/>
      <c r="J187" s="4"/>
      <c r="K187" s="4"/>
      <c r="L187" s="4"/>
      <c r="M187" s="30"/>
      <c r="N187" s="30"/>
    </row>
    <row r="188" spans="1:14" s="2" customFormat="1" hidden="1" x14ac:dyDescent="0.3">
      <c r="B188" s="110">
        <f t="shared" si="0"/>
        <v>0</v>
      </c>
      <c r="C188" s="2" t="b">
        <v>0</v>
      </c>
      <c r="D188" s="2" t="s">
        <v>115</v>
      </c>
      <c r="G188" s="4"/>
      <c r="H188" s="4"/>
      <c r="I188" s="4"/>
      <c r="J188" s="4"/>
      <c r="K188" s="4"/>
      <c r="L188" s="4"/>
      <c r="M188" s="30"/>
      <c r="N188" s="30"/>
    </row>
    <row r="189" spans="1:14" s="2" customFormat="1" hidden="1" x14ac:dyDescent="0.3">
      <c r="B189" s="112">
        <f>SUM(B183:B188)</f>
        <v>0</v>
      </c>
      <c r="D189" s="105" t="s">
        <v>132</v>
      </c>
      <c r="G189" s="4"/>
      <c r="H189" s="4"/>
      <c r="I189" s="4"/>
      <c r="J189" s="4"/>
      <c r="K189" s="4"/>
      <c r="L189" s="4"/>
      <c r="M189" s="30"/>
      <c r="N189" s="30"/>
    </row>
    <row r="190" spans="1:14" s="2" customFormat="1" hidden="1" x14ac:dyDescent="0.3">
      <c r="B190" s="110"/>
      <c r="D190" s="105"/>
      <c r="G190" s="4"/>
      <c r="H190" s="4"/>
      <c r="I190" s="4"/>
      <c r="J190" s="4"/>
      <c r="K190" s="4"/>
      <c r="L190" s="4"/>
      <c r="M190" s="30"/>
      <c r="N190" s="30"/>
    </row>
    <row r="191" spans="1:14" s="2" customFormat="1" ht="23" hidden="1" x14ac:dyDescent="0.3">
      <c r="B191" s="110"/>
      <c r="C191" s="2">
        <v>1</v>
      </c>
      <c r="D191" s="100" t="s">
        <v>93</v>
      </c>
      <c r="G191" s="4"/>
      <c r="H191" s="4"/>
      <c r="I191" s="4"/>
      <c r="J191" s="4"/>
      <c r="K191" s="4"/>
      <c r="L191" s="4"/>
      <c r="M191" s="30"/>
      <c r="N191" s="30"/>
    </row>
    <row r="192" spans="1:14" s="2" customFormat="1" hidden="1" x14ac:dyDescent="0.3">
      <c r="B192" s="110"/>
      <c r="D192" s="101" t="s">
        <v>122</v>
      </c>
      <c r="G192" s="4"/>
      <c r="H192" s="4"/>
      <c r="I192" s="4"/>
      <c r="J192" s="4"/>
      <c r="K192" s="4"/>
      <c r="L192" s="4"/>
      <c r="M192" s="30"/>
      <c r="N192" s="30"/>
    </row>
    <row r="193" spans="2:14" s="2" customFormat="1" hidden="1" x14ac:dyDescent="0.3">
      <c r="B193" s="110"/>
      <c r="D193" s="101" t="s">
        <v>121</v>
      </c>
      <c r="M193" s="30"/>
      <c r="N193" s="30"/>
    </row>
    <row r="194" spans="2:14" s="2" customFormat="1" ht="23" hidden="1" x14ac:dyDescent="0.3">
      <c r="B194" s="110"/>
      <c r="D194" s="101" t="s">
        <v>119</v>
      </c>
      <c r="M194" s="30"/>
      <c r="N194" s="30"/>
    </row>
    <row r="195" spans="2:14" s="2" customFormat="1" ht="34.5" hidden="1" x14ac:dyDescent="0.3">
      <c r="B195" s="110"/>
      <c r="D195" s="101" t="s">
        <v>120</v>
      </c>
      <c r="M195" s="30"/>
      <c r="N195" s="30"/>
    </row>
    <row r="196" spans="2:14" s="2" customFormat="1" ht="23" hidden="1" x14ac:dyDescent="0.3">
      <c r="B196" s="110"/>
      <c r="D196" s="101" t="s">
        <v>123</v>
      </c>
      <c r="M196" s="30"/>
      <c r="N196" s="30"/>
    </row>
    <row r="197" spans="2:14" s="2" customFormat="1" ht="34.5" hidden="1" x14ac:dyDescent="0.3">
      <c r="B197" s="110"/>
      <c r="D197" s="101" t="s">
        <v>124</v>
      </c>
      <c r="M197" s="30"/>
      <c r="N197" s="30"/>
    </row>
    <row r="198" spans="2:14" s="2" customFormat="1" hidden="1" x14ac:dyDescent="0.3">
      <c r="B198" s="110"/>
      <c r="D198" s="101" t="s">
        <v>125</v>
      </c>
      <c r="M198" s="30"/>
      <c r="N198" s="30"/>
    </row>
    <row r="199" spans="2:14" s="2" customFormat="1" hidden="1" x14ac:dyDescent="0.3">
      <c r="B199" s="110"/>
      <c r="M199" s="30"/>
      <c r="N199" s="30"/>
    </row>
    <row r="200" spans="2:14" s="2" customFormat="1" hidden="1" x14ac:dyDescent="0.3">
      <c r="B200" s="110" t="s">
        <v>237</v>
      </c>
      <c r="C200" s="2">
        <v>1</v>
      </c>
      <c r="D200" s="239" t="s">
        <v>93</v>
      </c>
      <c r="M200" s="30"/>
      <c r="N200" s="30"/>
    </row>
    <row r="201" spans="2:14" s="2" customFormat="1" hidden="1" x14ac:dyDescent="0.3">
      <c r="B201" s="110"/>
      <c r="D201" s="239" t="s">
        <v>189</v>
      </c>
      <c r="M201" s="30"/>
      <c r="N201" s="30"/>
    </row>
    <row r="202" spans="2:14" s="2" customFormat="1" hidden="1" x14ac:dyDescent="0.3">
      <c r="B202" s="110"/>
      <c r="D202" s="239" t="s">
        <v>190</v>
      </c>
      <c r="M202" s="30"/>
      <c r="N202" s="30"/>
    </row>
    <row r="203" spans="2:14" s="2" customFormat="1" hidden="1" x14ac:dyDescent="0.3">
      <c r="B203" s="110"/>
      <c r="D203" s="239" t="s">
        <v>191</v>
      </c>
      <c r="M203" s="30"/>
      <c r="N203" s="30"/>
    </row>
    <row r="204" spans="2:14" s="2" customFormat="1" hidden="1" x14ac:dyDescent="0.3">
      <c r="B204" s="110"/>
      <c r="D204" s="239" t="s">
        <v>192</v>
      </c>
      <c r="M204" s="30"/>
      <c r="N204" s="30"/>
    </row>
    <row r="205" spans="2:14" s="2" customFormat="1" hidden="1" x14ac:dyDescent="0.3">
      <c r="B205" s="110"/>
      <c r="D205" s="239" t="s">
        <v>193</v>
      </c>
      <c r="M205" s="30"/>
      <c r="N205" s="30"/>
    </row>
    <row r="206" spans="2:14" s="2" customFormat="1" hidden="1" x14ac:dyDescent="0.3">
      <c r="B206" s="110"/>
      <c r="D206" s="239" t="s">
        <v>194</v>
      </c>
      <c r="M206" s="30"/>
      <c r="N206" s="30"/>
    </row>
    <row r="207" spans="2:14" s="2" customFormat="1" hidden="1" x14ac:dyDescent="0.3">
      <c r="B207" s="110"/>
      <c r="D207" s="239" t="s">
        <v>195</v>
      </c>
      <c r="M207" s="30"/>
      <c r="N207" s="30"/>
    </row>
    <row r="208" spans="2:14" s="2" customFormat="1" hidden="1" x14ac:dyDescent="0.3">
      <c r="B208" s="110"/>
      <c r="D208" s="239" t="s">
        <v>196</v>
      </c>
      <c r="M208" s="30"/>
      <c r="N208" s="30"/>
    </row>
    <row r="209" spans="2:14" s="2" customFormat="1" hidden="1" x14ac:dyDescent="0.3">
      <c r="B209" s="110"/>
      <c r="D209" s="239" t="s">
        <v>197</v>
      </c>
      <c r="M209" s="30"/>
      <c r="N209" s="30"/>
    </row>
    <row r="210" spans="2:14" s="2" customFormat="1" hidden="1" x14ac:dyDescent="0.3">
      <c r="B210" s="110"/>
      <c r="D210" s="239" t="s">
        <v>198</v>
      </c>
      <c r="M210" s="30"/>
      <c r="N210" s="30"/>
    </row>
    <row r="211" spans="2:14" s="2" customFormat="1" hidden="1" x14ac:dyDescent="0.3">
      <c r="B211" s="110"/>
      <c r="D211" s="239" t="s">
        <v>199</v>
      </c>
      <c r="M211" s="30"/>
      <c r="N211" s="30"/>
    </row>
    <row r="212" spans="2:14" s="2" customFormat="1" hidden="1" x14ac:dyDescent="0.3">
      <c r="B212" s="110"/>
      <c r="D212" s="239" t="s">
        <v>200</v>
      </c>
      <c r="M212" s="30"/>
      <c r="N212" s="30"/>
    </row>
    <row r="213" spans="2:14" s="2" customFormat="1" hidden="1" x14ac:dyDescent="0.3">
      <c r="B213" s="110"/>
      <c r="D213" s="239" t="s">
        <v>201</v>
      </c>
      <c r="M213" s="30"/>
      <c r="N213" s="30"/>
    </row>
    <row r="214" spans="2:14" s="2" customFormat="1" hidden="1" x14ac:dyDescent="0.3">
      <c r="B214" s="110"/>
      <c r="D214" s="239" t="s">
        <v>202</v>
      </c>
      <c r="M214" s="30"/>
      <c r="N214" s="30"/>
    </row>
    <row r="215" spans="2:14" s="2" customFormat="1" hidden="1" x14ac:dyDescent="0.3">
      <c r="B215" s="110"/>
      <c r="D215" s="239"/>
      <c r="M215" s="30"/>
      <c r="N215" s="30"/>
    </row>
    <row r="216" spans="2:14" s="2" customFormat="1" hidden="1" x14ac:dyDescent="0.3">
      <c r="B216" s="110" t="s">
        <v>235</v>
      </c>
      <c r="C216" s="2">
        <v>1</v>
      </c>
      <c r="D216" s="239" t="s">
        <v>93</v>
      </c>
      <c r="M216" s="30"/>
      <c r="N216" s="30"/>
    </row>
    <row r="217" spans="2:14" s="2" customFormat="1" hidden="1" x14ac:dyDescent="0.3">
      <c r="B217" s="110" t="s">
        <v>262</v>
      </c>
      <c r="C217" s="2">
        <f>C200+C216</f>
        <v>2</v>
      </c>
      <c r="D217" s="239" t="s">
        <v>214</v>
      </c>
      <c r="M217" s="30"/>
      <c r="N217" s="30"/>
    </row>
    <row r="218" spans="2:14" s="2" customFormat="1" hidden="1" x14ac:dyDescent="0.3">
      <c r="B218" s="110"/>
      <c r="D218" s="239" t="s">
        <v>215</v>
      </c>
      <c r="M218" s="30"/>
      <c r="N218" s="30"/>
    </row>
    <row r="219" spans="2:14" s="2" customFormat="1" hidden="1" x14ac:dyDescent="0.3">
      <c r="B219" s="110"/>
      <c r="D219" s="239"/>
      <c r="M219" s="30"/>
      <c r="N219" s="30"/>
    </row>
    <row r="220" spans="2:14" s="2" customFormat="1" ht="12.5" hidden="1" x14ac:dyDescent="0.25">
      <c r="B220" s="105" t="s">
        <v>232</v>
      </c>
      <c r="C220" s="2">
        <v>1</v>
      </c>
      <c r="D220" s="239" t="s">
        <v>291</v>
      </c>
      <c r="M220" s="30"/>
      <c r="N220" s="30"/>
    </row>
    <row r="221" spans="2:14" s="2" customFormat="1" ht="12.5" hidden="1" x14ac:dyDescent="0.25">
      <c r="B221" s="105" t="s">
        <v>234</v>
      </c>
      <c r="D221" s="239" t="s">
        <v>207</v>
      </c>
      <c r="M221" s="30"/>
      <c r="N221" s="30"/>
    </row>
    <row r="222" spans="2:14" s="2" customFormat="1" ht="12.5" hidden="1" x14ac:dyDescent="0.25">
      <c r="B222" s="105"/>
      <c r="D222" s="239" t="s">
        <v>206</v>
      </c>
      <c r="M222" s="30"/>
      <c r="N222" s="30"/>
    </row>
    <row r="223" spans="2:14" s="2" customFormat="1" ht="12.5" hidden="1" x14ac:dyDescent="0.25">
      <c r="B223" s="105"/>
      <c r="M223" s="30"/>
      <c r="N223" s="30"/>
    </row>
    <row r="224" spans="2:14" s="2" customFormat="1" ht="12.5" hidden="1" x14ac:dyDescent="0.25">
      <c r="B224" s="105" t="s">
        <v>236</v>
      </c>
      <c r="C224" s="2">
        <v>1</v>
      </c>
      <c r="D224" s="239" t="s">
        <v>93</v>
      </c>
      <c r="M224" s="30"/>
      <c r="N224" s="30"/>
    </row>
    <row r="225" spans="2:14" s="2" customFormat="1" ht="12.5" hidden="1" x14ac:dyDescent="0.25">
      <c r="B225" s="105"/>
      <c r="D225" s="239" t="s">
        <v>189</v>
      </c>
      <c r="M225" s="30"/>
      <c r="N225" s="30"/>
    </row>
    <row r="226" spans="2:14" s="2" customFormat="1" ht="12.5" hidden="1" x14ac:dyDescent="0.25">
      <c r="B226" s="105"/>
      <c r="D226" s="239" t="s">
        <v>218</v>
      </c>
      <c r="M226" s="30"/>
      <c r="N226" s="30"/>
    </row>
    <row r="227" spans="2:14" s="2" customFormat="1" ht="12.5" hidden="1" x14ac:dyDescent="0.25">
      <c r="B227" s="105"/>
      <c r="D227" s="239" t="s">
        <v>219</v>
      </c>
      <c r="M227" s="30"/>
      <c r="N227" s="30"/>
    </row>
    <row r="228" spans="2:14" s="2" customFormat="1" ht="12.5" hidden="1" x14ac:dyDescent="0.25">
      <c r="B228" s="105"/>
      <c r="D228" s="239" t="s">
        <v>125</v>
      </c>
      <c r="M228" s="30"/>
      <c r="N228" s="30"/>
    </row>
    <row r="229" spans="2:14" s="2" customFormat="1" ht="12.5" hidden="1" x14ac:dyDescent="0.25">
      <c r="B229" s="105"/>
      <c r="M229" s="30"/>
      <c r="N229" s="30"/>
    </row>
    <row r="230" spans="2:14" s="2" customFormat="1" ht="12.5" hidden="1" x14ac:dyDescent="0.25">
      <c r="B230" s="105" t="s">
        <v>253</v>
      </c>
      <c r="C230" s="2">
        <v>1</v>
      </c>
      <c r="D230" s="239" t="s">
        <v>93</v>
      </c>
      <c r="M230" s="30"/>
      <c r="N230" s="30"/>
    </row>
    <row r="231" spans="2:14" s="2" customFormat="1" ht="12.5" hidden="1" x14ac:dyDescent="0.25">
      <c r="B231" s="105"/>
      <c r="D231" s="239" t="s">
        <v>249</v>
      </c>
      <c r="M231" s="30"/>
      <c r="N231" s="30"/>
    </row>
    <row r="232" spans="2:14" s="2" customFormat="1" ht="12.5" hidden="1" x14ac:dyDescent="0.25">
      <c r="B232" s="105"/>
      <c r="D232" s="239" t="s">
        <v>250</v>
      </c>
      <c r="M232" s="30"/>
      <c r="N232" s="30"/>
    </row>
    <row r="233" spans="2:14" s="2" customFormat="1" ht="12.5" hidden="1" x14ac:dyDescent="0.25">
      <c r="B233" s="105"/>
      <c r="D233" s="239" t="s">
        <v>251</v>
      </c>
      <c r="M233" s="30"/>
      <c r="N233" s="30"/>
    </row>
    <row r="234" spans="2:14" s="2" customFormat="1" ht="12.5" hidden="1" x14ac:dyDescent="0.25">
      <c r="B234" s="105"/>
      <c r="D234" s="239" t="s">
        <v>252</v>
      </c>
      <c r="M234" s="30"/>
      <c r="N234" s="30"/>
    </row>
    <row r="235" spans="2:14" s="2" customFormat="1" ht="12.5" hidden="1" x14ac:dyDescent="0.25">
      <c r="B235" s="105" t="s">
        <v>233</v>
      </c>
      <c r="C235" s="2">
        <v>1</v>
      </c>
      <c r="M235" s="30"/>
      <c r="N235" s="30"/>
    </row>
    <row r="236" spans="2:14" s="2" customFormat="1" ht="25" hidden="1" x14ac:dyDescent="0.25">
      <c r="B236" s="240" t="s">
        <v>286</v>
      </c>
      <c r="C236" s="2">
        <v>1</v>
      </c>
      <c r="D236" s="239" t="s">
        <v>287</v>
      </c>
      <c r="M236" s="30"/>
      <c r="N236" s="30"/>
    </row>
    <row r="237" spans="2:14" s="2" customFormat="1" hidden="1" x14ac:dyDescent="0.3">
      <c r="B237" s="110"/>
      <c r="M237" s="30"/>
      <c r="N237" s="30"/>
    </row>
    <row r="238" spans="2:14" ht="12.5" hidden="1" x14ac:dyDescent="0.25">
      <c r="B238" s="294" t="s">
        <v>319</v>
      </c>
      <c r="C238" s="2">
        <v>1</v>
      </c>
      <c r="G238" s="2"/>
      <c r="H238" s="2"/>
      <c r="I238" s="2"/>
      <c r="J238" s="2"/>
      <c r="K238" s="2"/>
      <c r="L238" s="2"/>
    </row>
    <row r="239" spans="2:14" x14ac:dyDescent="0.3">
      <c r="G239" s="2"/>
      <c r="H239" s="2"/>
      <c r="I239" s="2"/>
      <c r="J239" s="2"/>
      <c r="K239" s="2"/>
      <c r="L239" s="2"/>
    </row>
    <row r="240" spans="2:14" x14ac:dyDescent="0.3">
      <c r="G240" s="2"/>
      <c r="H240" s="2"/>
      <c r="I240" s="2"/>
      <c r="J240" s="2"/>
      <c r="K240" s="2"/>
      <c r="L240" s="2"/>
    </row>
    <row r="241" spans="7:12" x14ac:dyDescent="0.3">
      <c r="G241" s="2"/>
      <c r="H241" s="2"/>
      <c r="I241" s="2"/>
      <c r="J241" s="2"/>
      <c r="K241" s="2"/>
      <c r="L241" s="2"/>
    </row>
    <row r="242" spans="7:12" x14ac:dyDescent="0.3">
      <c r="G242" s="2"/>
      <c r="H242" s="2"/>
      <c r="I242" s="2"/>
      <c r="J242" s="2"/>
      <c r="K242" s="2"/>
      <c r="L242" s="2"/>
    </row>
    <row r="243" spans="7:12" x14ac:dyDescent="0.3">
      <c r="G243" s="2"/>
      <c r="H243" s="2"/>
      <c r="I243" s="2"/>
      <c r="J243" s="2"/>
      <c r="K243" s="2"/>
      <c r="L243" s="2"/>
    </row>
    <row r="244" spans="7:12" x14ac:dyDescent="0.3">
      <c r="G244" s="2"/>
      <c r="H244" s="2"/>
      <c r="I244" s="2"/>
      <c r="J244" s="2"/>
      <c r="K244" s="2"/>
      <c r="L244" s="2"/>
    </row>
    <row r="245" spans="7:12" x14ac:dyDescent="0.3">
      <c r="G245" s="2"/>
      <c r="H245" s="2"/>
      <c r="I245" s="2"/>
      <c r="J245" s="2"/>
      <c r="K245" s="2"/>
      <c r="L245" s="2"/>
    </row>
    <row r="246" spans="7:12" x14ac:dyDescent="0.3">
      <c r="G246" s="2"/>
      <c r="H246" s="2"/>
      <c r="I246" s="2"/>
      <c r="J246" s="2"/>
      <c r="K246" s="2"/>
      <c r="L246" s="2"/>
    </row>
    <row r="247" spans="7:12" x14ac:dyDescent="0.3">
      <c r="G247" s="2"/>
      <c r="H247" s="2"/>
      <c r="I247" s="2"/>
      <c r="J247" s="2"/>
      <c r="K247" s="2"/>
      <c r="L247" s="2"/>
    </row>
    <row r="248" spans="7:12" x14ac:dyDescent="0.3">
      <c r="G248" s="2"/>
      <c r="H248" s="2"/>
      <c r="I248" s="2"/>
      <c r="J248" s="2"/>
      <c r="K248" s="2"/>
      <c r="L248" s="2"/>
    </row>
    <row r="249" spans="7:12" x14ac:dyDescent="0.3">
      <c r="G249" s="2"/>
      <c r="H249" s="2"/>
      <c r="I249" s="2"/>
      <c r="J249" s="2"/>
      <c r="K249" s="2"/>
      <c r="L249" s="2"/>
    </row>
    <row r="250" spans="7:12" x14ac:dyDescent="0.3">
      <c r="G250" s="2"/>
      <c r="H250" s="2"/>
      <c r="I250" s="2"/>
      <c r="J250" s="2"/>
      <c r="K250" s="2"/>
      <c r="L250" s="2"/>
    </row>
    <row r="251" spans="7:12" x14ac:dyDescent="0.3">
      <c r="G251" s="2"/>
      <c r="H251" s="2"/>
      <c r="I251" s="2"/>
      <c r="J251" s="2"/>
      <c r="K251" s="2"/>
      <c r="L251" s="2"/>
    </row>
    <row r="252" spans="7:12" x14ac:dyDescent="0.3">
      <c r="G252" s="2"/>
      <c r="H252" s="2"/>
      <c r="I252" s="2"/>
      <c r="J252" s="2"/>
      <c r="K252" s="2"/>
      <c r="L252" s="2"/>
    </row>
    <row r="253" spans="7:12" x14ac:dyDescent="0.3">
      <c r="G253" s="2"/>
      <c r="H253" s="2"/>
      <c r="I253" s="2"/>
      <c r="J253" s="2"/>
      <c r="K253" s="2"/>
      <c r="L253" s="2"/>
    </row>
    <row r="254" spans="7:12" x14ac:dyDescent="0.3">
      <c r="G254" s="2"/>
      <c r="H254" s="2"/>
      <c r="I254" s="2"/>
      <c r="J254" s="2"/>
      <c r="K254" s="2"/>
      <c r="L254" s="2"/>
    </row>
    <row r="255" spans="7:12" x14ac:dyDescent="0.3">
      <c r="G255" s="2"/>
      <c r="H255" s="2"/>
      <c r="I255" s="2"/>
      <c r="J255" s="2"/>
      <c r="K255" s="2"/>
      <c r="L255" s="2"/>
    </row>
    <row r="256" spans="7:12" x14ac:dyDescent="0.3">
      <c r="G256" s="2"/>
      <c r="H256" s="2"/>
      <c r="I256" s="2"/>
      <c r="J256" s="2"/>
      <c r="K256" s="2"/>
      <c r="L256" s="2"/>
    </row>
    <row r="257" spans="7:12" x14ac:dyDescent="0.3">
      <c r="G257" s="2"/>
      <c r="H257" s="2"/>
      <c r="I257" s="2"/>
      <c r="J257" s="2"/>
      <c r="K257" s="2"/>
      <c r="L257" s="2"/>
    </row>
    <row r="258" spans="7:12" x14ac:dyDescent="0.3">
      <c r="G258" s="2"/>
      <c r="H258" s="2"/>
      <c r="I258" s="2"/>
      <c r="J258" s="2"/>
      <c r="K258" s="2"/>
      <c r="L258" s="2"/>
    </row>
    <row r="259" spans="7:12" x14ac:dyDescent="0.3">
      <c r="G259" s="2"/>
      <c r="H259" s="2"/>
      <c r="I259" s="2"/>
      <c r="J259" s="2"/>
      <c r="K259" s="2"/>
      <c r="L259" s="2"/>
    </row>
    <row r="260" spans="7:12" x14ac:dyDescent="0.3">
      <c r="G260" s="2"/>
      <c r="H260" s="2"/>
      <c r="I260" s="2"/>
      <c r="J260" s="2"/>
      <c r="K260" s="2"/>
      <c r="L260" s="2"/>
    </row>
    <row r="261" spans="7:12" x14ac:dyDescent="0.3">
      <c r="G261" s="2"/>
      <c r="H261" s="2"/>
      <c r="I261" s="2"/>
      <c r="J261" s="2"/>
      <c r="K261" s="2"/>
      <c r="L261" s="2"/>
    </row>
    <row r="262" spans="7:12" x14ac:dyDescent="0.3">
      <c r="G262" s="2"/>
      <c r="H262" s="2"/>
      <c r="I262" s="2"/>
      <c r="J262" s="2"/>
      <c r="K262" s="2"/>
      <c r="L262" s="2"/>
    </row>
    <row r="263" spans="7:12" x14ac:dyDescent="0.3">
      <c r="G263" s="2"/>
      <c r="H263" s="2"/>
      <c r="I263" s="2"/>
      <c r="J263" s="2"/>
      <c r="K263" s="2"/>
      <c r="L263" s="2"/>
    </row>
    <row r="264" spans="7:12" x14ac:dyDescent="0.3">
      <c r="G264" s="2"/>
      <c r="H264" s="2"/>
      <c r="I264" s="2"/>
      <c r="J264" s="2"/>
      <c r="K264" s="2"/>
      <c r="L264" s="2"/>
    </row>
    <row r="265" spans="7:12" x14ac:dyDescent="0.3">
      <c r="G265" s="2"/>
      <c r="H265" s="2"/>
      <c r="I265" s="2"/>
      <c r="J265" s="2"/>
      <c r="K265" s="2"/>
      <c r="L265" s="2"/>
    </row>
    <row r="266" spans="7:12" x14ac:dyDescent="0.3">
      <c r="G266" s="2"/>
      <c r="H266" s="2"/>
      <c r="I266" s="2"/>
      <c r="J266" s="2"/>
      <c r="K266" s="2"/>
      <c r="L266" s="2"/>
    </row>
    <row r="267" spans="7:12" x14ac:dyDescent="0.3">
      <c r="G267" s="2"/>
      <c r="H267" s="2"/>
      <c r="I267" s="2"/>
      <c r="J267" s="2"/>
      <c r="K267" s="2"/>
      <c r="L267" s="2"/>
    </row>
    <row r="268" spans="7:12" x14ac:dyDescent="0.3">
      <c r="G268" s="2"/>
      <c r="H268" s="2"/>
      <c r="I268" s="2"/>
      <c r="J268" s="2"/>
      <c r="K268" s="2"/>
      <c r="L268" s="2"/>
    </row>
    <row r="269" spans="7:12" x14ac:dyDescent="0.3">
      <c r="G269" s="2"/>
      <c r="H269" s="2"/>
      <c r="I269" s="2"/>
      <c r="J269" s="2"/>
      <c r="K269" s="2"/>
      <c r="L269" s="2"/>
    </row>
    <row r="270" spans="7:12" x14ac:dyDescent="0.3">
      <c r="G270" s="2"/>
      <c r="H270" s="2"/>
      <c r="I270" s="2"/>
      <c r="J270" s="2"/>
      <c r="K270" s="2"/>
      <c r="L270" s="2"/>
    </row>
    <row r="271" spans="7:12" x14ac:dyDescent="0.3">
      <c r="G271" s="2"/>
      <c r="H271" s="2"/>
      <c r="I271" s="2"/>
      <c r="J271" s="2"/>
      <c r="K271" s="2"/>
      <c r="L271" s="2"/>
    </row>
    <row r="272" spans="7:12" x14ac:dyDescent="0.3">
      <c r="G272" s="2"/>
      <c r="H272" s="2"/>
      <c r="I272" s="2"/>
      <c r="J272" s="2"/>
      <c r="K272" s="2"/>
      <c r="L272" s="2"/>
    </row>
    <row r="273" spans="7:12" x14ac:dyDescent="0.3">
      <c r="G273" s="2"/>
      <c r="H273" s="2"/>
      <c r="I273" s="2"/>
      <c r="J273" s="2"/>
      <c r="K273" s="2"/>
      <c r="L273" s="2"/>
    </row>
    <row r="274" spans="7:12" x14ac:dyDescent="0.3">
      <c r="G274" s="2"/>
      <c r="H274" s="2"/>
      <c r="I274" s="2"/>
      <c r="J274" s="2"/>
      <c r="K274" s="2"/>
      <c r="L274" s="2"/>
    </row>
    <row r="275" spans="7:12" x14ac:dyDescent="0.3">
      <c r="G275" s="2"/>
      <c r="H275" s="2"/>
      <c r="I275" s="2"/>
      <c r="J275" s="2"/>
      <c r="K275" s="2"/>
      <c r="L275" s="2"/>
    </row>
    <row r="276" spans="7:12" x14ac:dyDescent="0.3">
      <c r="G276" s="2"/>
      <c r="H276" s="2"/>
      <c r="I276" s="2"/>
      <c r="J276" s="2"/>
      <c r="K276" s="2"/>
      <c r="L276" s="2"/>
    </row>
    <row r="277" spans="7:12" x14ac:dyDescent="0.3">
      <c r="G277" s="2"/>
      <c r="H277" s="2"/>
      <c r="I277" s="2"/>
      <c r="J277" s="2"/>
      <c r="K277" s="2"/>
      <c r="L277" s="2"/>
    </row>
    <row r="278" spans="7:12" x14ac:dyDescent="0.3">
      <c r="G278" s="2"/>
      <c r="H278" s="2"/>
      <c r="I278" s="2"/>
      <c r="J278" s="2"/>
      <c r="K278" s="2"/>
      <c r="L278" s="2"/>
    </row>
    <row r="279" spans="7:12" x14ac:dyDescent="0.3">
      <c r="G279" s="2"/>
      <c r="H279" s="2"/>
      <c r="I279" s="2"/>
      <c r="J279" s="2"/>
      <c r="K279" s="2"/>
      <c r="L279" s="2"/>
    </row>
    <row r="280" spans="7:12" x14ac:dyDescent="0.3">
      <c r="G280" s="2"/>
      <c r="H280" s="2"/>
      <c r="I280" s="2"/>
      <c r="J280" s="2"/>
      <c r="K280" s="2"/>
      <c r="L280" s="2"/>
    </row>
    <row r="281" spans="7:12" x14ac:dyDescent="0.3">
      <c r="G281" s="2"/>
      <c r="H281" s="2"/>
      <c r="I281" s="2"/>
      <c r="J281" s="2"/>
      <c r="K281" s="2"/>
      <c r="L281" s="2"/>
    </row>
  </sheetData>
  <sheetProtection password="90B1" sheet="1" objects="1" scenarios="1" selectLockedCells="1"/>
  <mergeCells count="76">
    <mergeCell ref="G49:L49"/>
    <mergeCell ref="C18:F19"/>
    <mergeCell ref="G44:L44"/>
    <mergeCell ref="G45:L45"/>
    <mergeCell ref="G46:L46"/>
    <mergeCell ref="G47:L47"/>
    <mergeCell ref="G48:L48"/>
    <mergeCell ref="G39:L39"/>
    <mergeCell ref="G40:L40"/>
    <mergeCell ref="G41:L41"/>
    <mergeCell ref="G42:L42"/>
    <mergeCell ref="G43:L43"/>
    <mergeCell ref="B26:C26"/>
    <mergeCell ref="B45:C45"/>
    <mergeCell ref="B48:C48"/>
    <mergeCell ref="D27:F27"/>
    <mergeCell ref="B68:C68"/>
    <mergeCell ref="B53:F53"/>
    <mergeCell ref="D63:E63"/>
    <mergeCell ref="G26:L26"/>
    <mergeCell ref="G27:L27"/>
    <mergeCell ref="G28:L28"/>
    <mergeCell ref="G29:L29"/>
    <mergeCell ref="G30:L30"/>
    <mergeCell ref="G31:L31"/>
    <mergeCell ref="G32:L32"/>
    <mergeCell ref="G33:L33"/>
    <mergeCell ref="G34:L34"/>
    <mergeCell ref="G35:L35"/>
    <mergeCell ref="G36:L36"/>
    <mergeCell ref="G37:L37"/>
    <mergeCell ref="G38:L38"/>
    <mergeCell ref="G163:I166"/>
    <mergeCell ref="B69:C69"/>
    <mergeCell ref="B74:C74"/>
    <mergeCell ref="B91:C91"/>
    <mergeCell ref="B73:C73"/>
    <mergeCell ref="B71:C71"/>
    <mergeCell ref="B70:C70"/>
    <mergeCell ref="H135:I137"/>
    <mergeCell ref="A1:B2"/>
    <mergeCell ref="D5:F5"/>
    <mergeCell ref="G185:I185"/>
    <mergeCell ref="G184:I184"/>
    <mergeCell ref="B109:D109"/>
    <mergeCell ref="B110:D110"/>
    <mergeCell ref="B132:C132"/>
    <mergeCell ref="G167:J167"/>
    <mergeCell ref="G161:J161"/>
    <mergeCell ref="H133:K134"/>
    <mergeCell ref="B112:E112"/>
    <mergeCell ref="C9:H9"/>
    <mergeCell ref="I8:J8"/>
    <mergeCell ref="D11:F11"/>
    <mergeCell ref="D12:F12"/>
    <mergeCell ref="J4:L4"/>
    <mergeCell ref="H1:H3"/>
    <mergeCell ref="C1:G2"/>
    <mergeCell ref="D16:F16"/>
    <mergeCell ref="D17:F17"/>
    <mergeCell ref="D15:F15"/>
    <mergeCell ref="H11:J11"/>
    <mergeCell ref="B23:E23"/>
    <mergeCell ref="B24:C24"/>
    <mergeCell ref="J7:L7"/>
    <mergeCell ref="H13:J13"/>
    <mergeCell ref="C20:H20"/>
    <mergeCell ref="D14:F14"/>
    <mergeCell ref="B51:F51"/>
    <mergeCell ref="B50:C50"/>
    <mergeCell ref="B63:C63"/>
    <mergeCell ref="B65:E66"/>
    <mergeCell ref="D36:E36"/>
    <mergeCell ref="B42:B43"/>
    <mergeCell ref="B46:C46"/>
    <mergeCell ref="B47:C47"/>
  </mergeCells>
  <phoneticPr fontId="3" type="noConversion"/>
  <conditionalFormatting sqref="E117 E123 E88">
    <cfRule type="cellIs" dxfId="1" priority="4" stopIfTrue="1" operator="equal">
      <formula>0</formula>
    </cfRule>
  </conditionalFormatting>
  <conditionalFormatting sqref="E103">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3:D116 D77:D79 D126:D129 D119:D122">
      <formula1>0</formula1>
      <formula2>100000</formula2>
    </dataValidation>
    <dataValidation type="whole" allowBlank="1" showInputMessage="1" showErrorMessage="1" error="Numbers only, do not include letters please. If not applicable, leave blank." sqref="D107 D94">
      <formula1>0</formula1>
      <formula2>100</formula2>
    </dataValidation>
    <dataValidation type="decimal" allowBlank="1" showInputMessage="1" showErrorMessage="1" error="Numbers only, do not include letters please. If not applicable, leave blank." sqref="D83:D87 D81 D96:D102">
      <formula1>0</formula1>
      <formula2>10000</formula2>
    </dataValidation>
    <dataValidation type="decimal" allowBlank="1" showInputMessage="1" showErrorMessage="1" error="Numbers only, do not include letters please. If not applicable, leave blank." sqref="D71:D72 D34:D35 D68:D69 D38:D50 D56:D62">
      <formula1>0</formula1>
      <formula2>1000000</formula2>
    </dataValidation>
    <dataValidation type="decimal" allowBlank="1" showInputMessage="1" showErrorMessage="1" errorTitle="text" error="Do not include letters please. If not applicable, leave blank." sqref="D26 D28:D33">
      <formula1>0</formula1>
      <formula2>1000000</formula2>
    </dataValidation>
  </dataValidations>
  <hyperlinks>
    <hyperlink ref="B72:C72" r:id="rId1" display="(see info &amp; drawings)"/>
    <hyperlink ref="D5:F5" r:id="rId2" display="IRC Rules &amp; Definitions"/>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831850</xdr:colOff>
                    <xdr:row>61</xdr:row>
                    <xdr:rowOff>133350</xdr:rowOff>
                  </from>
                  <to>
                    <xdr:col>4</xdr:col>
                    <xdr:colOff>1320800</xdr:colOff>
                    <xdr:row>63</xdr:row>
                    <xdr:rowOff>6350</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806450</xdr:colOff>
                    <xdr:row>89</xdr:row>
                    <xdr:rowOff>158750</xdr:rowOff>
                  </from>
                  <to>
                    <xdr:col>4</xdr:col>
                    <xdr:colOff>1244600</xdr:colOff>
                    <xdr:row>91</xdr:row>
                    <xdr:rowOff>31750</xdr:rowOff>
                  </to>
                </anchor>
              </controlPr>
            </control>
          </mc:Choice>
        </mc:AlternateContent>
        <mc:AlternateContent xmlns:mc="http://schemas.openxmlformats.org/markup-compatibility/2006">
          <mc:Choice Requires="x14">
            <control shapeId="1082" r:id="rId9" name="Check Box 58">
              <controlPr locked="0" defaultSize="0" autoFill="0" autoLine="0" autoPict="0">
                <anchor moveWithCells="1" sizeWithCells="1">
                  <from>
                    <xdr:col>4</xdr:col>
                    <xdr:colOff>819150</xdr:colOff>
                    <xdr:row>107</xdr:row>
                    <xdr:rowOff>69850</xdr:rowOff>
                  </from>
                  <to>
                    <xdr:col>4</xdr:col>
                    <xdr:colOff>1143000</xdr:colOff>
                    <xdr:row>109</xdr:row>
                    <xdr:rowOff>114300</xdr:rowOff>
                  </to>
                </anchor>
              </controlPr>
            </control>
          </mc:Choice>
        </mc:AlternateContent>
        <mc:AlternateContent xmlns:mc="http://schemas.openxmlformats.org/markup-compatibility/2006">
          <mc:Choice Requires="x14">
            <control shapeId="1083" r:id="rId10" name="Check Box 59">
              <controlPr locked="0" defaultSize="0" autoFill="0" autoLine="0" autoPict="0">
                <anchor moveWithCells="1" sizeWithCells="1">
                  <from>
                    <xdr:col>4</xdr:col>
                    <xdr:colOff>819150</xdr:colOff>
                    <xdr:row>108</xdr:row>
                    <xdr:rowOff>133350</xdr:rowOff>
                  </from>
                  <to>
                    <xdr:col>4</xdr:col>
                    <xdr:colOff>1143000</xdr:colOff>
                    <xdr:row>110</xdr:row>
                    <xdr:rowOff>19050</xdr:rowOff>
                  </to>
                </anchor>
              </controlPr>
            </control>
          </mc:Choice>
        </mc:AlternateContent>
        <mc:AlternateContent xmlns:mc="http://schemas.openxmlformats.org/markup-compatibility/2006">
          <mc:Choice Requires="x14">
            <control shapeId="1205" r:id="rId11" name="Drop Down 181">
              <controlPr locked="0" defaultSize="0" autoLine="0" autoPict="0">
                <anchor moveWithCells="1">
                  <from>
                    <xdr:col>3</xdr:col>
                    <xdr:colOff>514350</xdr:colOff>
                    <xdr:row>65</xdr:row>
                    <xdr:rowOff>19050</xdr:rowOff>
                  </from>
                  <to>
                    <xdr:col>4</xdr:col>
                    <xdr:colOff>768350</xdr:colOff>
                    <xdr:row>66</xdr:row>
                    <xdr:rowOff>63500</xdr:rowOff>
                  </to>
                </anchor>
              </controlPr>
            </control>
          </mc:Choice>
        </mc:AlternateContent>
        <mc:AlternateContent xmlns:mc="http://schemas.openxmlformats.org/markup-compatibility/2006">
          <mc:Choice Requires="x14">
            <control shapeId="1234" r:id="rId12" name="Drop Down 210">
              <controlPr locked="0" defaultSize="0" autoLine="0" autoPict="0">
                <anchor moveWithCells="1">
                  <from>
                    <xdr:col>3</xdr:col>
                    <xdr:colOff>6350</xdr:colOff>
                    <xdr:row>43</xdr:row>
                    <xdr:rowOff>139700</xdr:rowOff>
                  </from>
                  <to>
                    <xdr:col>5</xdr:col>
                    <xdr:colOff>50800</xdr:colOff>
                    <xdr:row>44</xdr:row>
                    <xdr:rowOff>158750</xdr:rowOff>
                  </to>
                </anchor>
              </controlPr>
            </control>
          </mc:Choice>
        </mc:AlternateContent>
        <mc:AlternateContent xmlns:mc="http://schemas.openxmlformats.org/markup-compatibility/2006">
          <mc:Choice Requires="x14">
            <control shapeId="1235" r:id="rId13" name="Drop Down 211">
              <controlPr locked="0" defaultSize="0" autoLine="0" autoPict="0">
                <anchor moveWithCells="1">
                  <from>
                    <xdr:col>8</xdr:col>
                    <xdr:colOff>1231900</xdr:colOff>
                    <xdr:row>11</xdr:row>
                    <xdr:rowOff>12700</xdr:rowOff>
                  </from>
                  <to>
                    <xdr:col>9</xdr:col>
                    <xdr:colOff>1060450</xdr:colOff>
                    <xdr:row>12</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4"/>
  <sheetViews>
    <sheetView showGridLines="0" workbookViewId="0"/>
  </sheetViews>
  <sheetFormatPr defaultRowHeight="12.5" x14ac:dyDescent="0.25"/>
  <cols>
    <col min="1" max="1" width="69.7265625" customWidth="1"/>
  </cols>
  <sheetData>
    <row r="1" spans="1:6" ht="13" x14ac:dyDescent="0.3">
      <c r="A1" s="5" t="s">
        <v>280</v>
      </c>
      <c r="B1" s="219"/>
      <c r="C1" s="219"/>
      <c r="D1" s="219"/>
      <c r="E1" s="219"/>
      <c r="F1" s="220"/>
    </row>
    <row r="2" spans="1:6" ht="100" x14ac:dyDescent="0.25">
      <c r="A2" s="221" t="s">
        <v>281</v>
      </c>
    </row>
    <row r="3" spans="1:6" ht="63.5" x14ac:dyDescent="0.3">
      <c r="A3" s="222" t="s">
        <v>283</v>
      </c>
    </row>
    <row r="4" spans="1:6" ht="23" x14ac:dyDescent="0.25">
      <c r="A4" s="223" t="s">
        <v>282</v>
      </c>
    </row>
  </sheetData>
  <sheetProtection password="C62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9"/>
  <sheetViews>
    <sheetView topLeftCell="BY1" workbookViewId="0">
      <selection activeCell="BX1" sqref="A1:BX1048576"/>
    </sheetView>
  </sheetViews>
  <sheetFormatPr defaultRowHeight="12.5" x14ac:dyDescent="0.25"/>
  <cols>
    <col min="1" max="55" width="9.1796875" hidden="1" customWidth="1"/>
    <col min="56" max="57" width="11" hidden="1" customWidth="1"/>
    <col min="58" max="71" width="9.1796875" hidden="1" customWidth="1"/>
    <col min="72" max="72" width="12.26953125" hidden="1" customWidth="1"/>
    <col min="73" max="75" width="9.1796875" hidden="1" customWidth="1"/>
    <col min="76" max="76" width="0" hidden="1" customWidth="1"/>
  </cols>
  <sheetData>
    <row r="1" spans="1:76" ht="13" x14ac:dyDescent="0.3">
      <c r="A1" t="s">
        <v>59</v>
      </c>
      <c r="B1" t="s">
        <v>60</v>
      </c>
      <c r="C1" t="s">
        <v>61</v>
      </c>
      <c r="D1" t="s">
        <v>62</v>
      </c>
      <c r="E1" t="s">
        <v>64</v>
      </c>
      <c r="F1" t="s">
        <v>63</v>
      </c>
      <c r="G1" t="s">
        <v>92</v>
      </c>
      <c r="H1" t="s">
        <v>67</v>
      </c>
      <c r="I1" t="s">
        <v>68</v>
      </c>
      <c r="J1" t="s">
        <v>69</v>
      </c>
      <c r="K1" s="74" t="s">
        <v>70</v>
      </c>
      <c r="L1" s="74" t="s">
        <v>71</v>
      </c>
      <c r="M1" t="s">
        <v>72</v>
      </c>
      <c r="N1" t="s">
        <v>10</v>
      </c>
      <c r="O1" t="s">
        <v>11</v>
      </c>
      <c r="P1" t="s">
        <v>13</v>
      </c>
      <c r="Q1" t="s">
        <v>12</v>
      </c>
      <c r="R1" s="206" t="s">
        <v>73</v>
      </c>
      <c r="S1" t="s">
        <v>138</v>
      </c>
      <c r="T1" s="117" t="s">
        <v>160</v>
      </c>
      <c r="U1" t="s">
        <v>139</v>
      </c>
      <c r="V1" t="s">
        <v>140</v>
      </c>
      <c r="W1" t="s">
        <v>141</v>
      </c>
      <c r="X1" t="s">
        <v>142</v>
      </c>
      <c r="Y1" t="s">
        <v>74</v>
      </c>
      <c r="Z1" t="s">
        <v>75</v>
      </c>
      <c r="AA1" t="s">
        <v>15</v>
      </c>
      <c r="AB1" t="s">
        <v>76</v>
      </c>
      <c r="AC1" t="s">
        <v>36</v>
      </c>
      <c r="AD1" t="s">
        <v>33</v>
      </c>
      <c r="AE1" t="s">
        <v>110</v>
      </c>
      <c r="AF1" t="s">
        <v>107</v>
      </c>
      <c r="AG1" t="s">
        <v>79</v>
      </c>
      <c r="AH1" t="s">
        <v>78</v>
      </c>
      <c r="AI1" t="s">
        <v>77</v>
      </c>
      <c r="AJ1" t="s">
        <v>80</v>
      </c>
      <c r="AK1" s="74" t="s">
        <v>81</v>
      </c>
      <c r="AL1" t="s">
        <v>86</v>
      </c>
      <c r="AM1" t="s">
        <v>87</v>
      </c>
      <c r="AN1" t="s">
        <v>88</v>
      </c>
      <c r="AO1" t="s">
        <v>89</v>
      </c>
      <c r="AP1" t="s">
        <v>82</v>
      </c>
      <c r="AQ1" t="s">
        <v>83</v>
      </c>
      <c r="AR1" t="s">
        <v>84</v>
      </c>
      <c r="AS1" t="s">
        <v>85</v>
      </c>
      <c r="AT1" s="74" t="s">
        <v>22</v>
      </c>
      <c r="AU1" t="s">
        <v>29</v>
      </c>
      <c r="AV1" t="s">
        <v>30</v>
      </c>
      <c r="AW1" t="s">
        <v>90</v>
      </c>
      <c r="AX1" t="s">
        <v>91</v>
      </c>
      <c r="AY1" t="s">
        <v>111</v>
      </c>
      <c r="AZ1" s="74" t="s">
        <v>307</v>
      </c>
      <c r="BA1" s="117" t="s">
        <v>155</v>
      </c>
      <c r="BB1" s="118" t="s">
        <v>156</v>
      </c>
      <c r="BC1" s="196" t="s">
        <v>256</v>
      </c>
      <c r="BD1" s="196" t="s">
        <v>239</v>
      </c>
      <c r="BE1" s="196" t="s">
        <v>242</v>
      </c>
      <c r="BF1" s="196" t="s">
        <v>243</v>
      </c>
      <c r="BG1" s="196" t="s">
        <v>224</v>
      </c>
      <c r="BH1" s="196" t="s">
        <v>14</v>
      </c>
      <c r="BI1" s="196" t="s">
        <v>225</v>
      </c>
      <c r="BJ1" s="196" t="s">
        <v>244</v>
      </c>
      <c r="BK1" s="196" t="s">
        <v>212</v>
      </c>
      <c r="BL1" s="196" t="s">
        <v>213</v>
      </c>
      <c r="BM1" s="196" t="s">
        <v>226</v>
      </c>
      <c r="BN1" s="196" t="s">
        <v>227</v>
      </c>
      <c r="BO1" s="196" t="s">
        <v>228</v>
      </c>
      <c r="BP1" s="196" t="s">
        <v>229</v>
      </c>
      <c r="BQ1" s="196" t="s">
        <v>230</v>
      </c>
      <c r="BR1" s="196" t="s">
        <v>238</v>
      </c>
      <c r="BS1" s="196" t="s">
        <v>285</v>
      </c>
      <c r="BT1" s="196" t="s">
        <v>292</v>
      </c>
      <c r="BU1" s="68" t="s">
        <v>65</v>
      </c>
      <c r="BV1" s="68" t="s">
        <v>66</v>
      </c>
      <c r="BX1" s="74" t="s">
        <v>313</v>
      </c>
    </row>
    <row r="2" spans="1:76" x14ac:dyDescent="0.25">
      <c r="A2" s="67" t="str">
        <f>IF(OR(Application!D26="",Application!D157=FALSE),"donotimport",ROUND(Application!D26,2))</f>
        <v>donotimport</v>
      </c>
      <c r="B2" s="67" t="str">
        <f>IF(Application!$D28="","donotimport",ROUND(Application!$D28,2))</f>
        <v>donotimport</v>
      </c>
      <c r="C2" s="67" t="str">
        <f>IF(Application!$D29="","donotimport",ROUND(Application!$D29,2))</f>
        <v>donotimport</v>
      </c>
      <c r="D2" s="67" t="str">
        <f>IF(Application!$D30="","donotimport",ROUND(Application!$D30,2))</f>
        <v>donotimport</v>
      </c>
      <c r="E2" s="67" t="str">
        <f>IF(Application!$D31="","donotimport",ROUND(Application!$D31,2))</f>
        <v>donotimport</v>
      </c>
      <c r="F2" s="67" t="str">
        <f>IF(Application!$D32="","donotimport",ROUND(Application!$D32,2))</f>
        <v>donotimport</v>
      </c>
      <c r="G2" s="75" t="str">
        <f>IF(Application!$D33="","donotimport",ROUND(Application!$D33,0))</f>
        <v>donotimport</v>
      </c>
      <c r="H2" s="75" t="str">
        <f>IF(Application!$D34="","donotimport",ROUND(Application!$D34,0))</f>
        <v>donotimport</v>
      </c>
      <c r="I2" s="67" t="str">
        <f>IF(Application!$D39="","donotimport",ROUND(Application!$D39,2))</f>
        <v>donotimport</v>
      </c>
      <c r="J2" s="67" t="str">
        <f>IF(Application!$D40="","donotimport",ROUND(Application!$D40,2))</f>
        <v>donotimport</v>
      </c>
      <c r="K2" s="67" t="str">
        <f>IF(Application!$D42="","donotimport",ROUND(Application!$D42,2))</f>
        <v>donotimport</v>
      </c>
      <c r="L2" s="67" t="str">
        <f>IF(Application!$D43="","donotimport",ROUND(Application!$D43,2))</f>
        <v>donotimport</v>
      </c>
      <c r="M2" s="75" t="str">
        <f>IF(Application!$D35="","donotimport",ROUND(Application!$D35,0))</f>
        <v>donotimport</v>
      </c>
      <c r="N2" s="67" t="str">
        <f>IF(Application!$D56="","donotimport",ROUND(Application!$D56,2))</f>
        <v>donotimport</v>
      </c>
      <c r="O2" s="67" t="str">
        <f>IF(Application!$D57="","donotimport",ROUND(Application!$D57,2))</f>
        <v>donotimport</v>
      </c>
      <c r="P2" s="67" t="str">
        <f>IF(Application!$D58="","donotimport",ROUND(Application!$D58,2))</f>
        <v>donotimport</v>
      </c>
      <c r="Q2" s="67" t="str">
        <f>IF(Application!$D59="","donotimport",ROUND(Application!$D59,2))</f>
        <v>donotimport</v>
      </c>
      <c r="R2" s="67" t="str">
        <f>IF(Application!$D61="","donotimport",ROUND(Application!$D61,2))</f>
        <v>donotimport</v>
      </c>
      <c r="S2" s="75" t="str">
        <f>IF(Application!$D68="","donotimport",ROUND(Application!$D68,0))</f>
        <v>donotimport</v>
      </c>
      <c r="T2" s="75" t="str">
        <f>IF(Application!$D70="","donotimport",ROUND(Inputs!E7,0))</f>
        <v>donotimport</v>
      </c>
      <c r="U2" s="75" t="str">
        <f>IF(Application!$D69="","donotimport",ROUND(Application!$D69,0))</f>
        <v>donotimport</v>
      </c>
      <c r="V2" s="75" t="str">
        <f>IF(Application!$D71="","donotimport",ROUND(Application!$D71,0))</f>
        <v>donotimport</v>
      </c>
      <c r="W2" s="75" t="str">
        <f>IF(Application!$D72="","donotimport",ROUND(Application!$D72,0))</f>
        <v>donotimport</v>
      </c>
      <c r="X2" s="75" t="str">
        <f>IF(Application!$C191=1,"donotimport",ROUND(Application!$C191-2,0))</f>
        <v>donotimport</v>
      </c>
      <c r="Y2" s="67" t="str">
        <f>IF(Application!$D81="","donotimport",ROUND(Application!$D81,2))</f>
        <v>donotimport</v>
      </c>
      <c r="Z2" s="67" t="str">
        <f>IF(Application!$D83="","donotimport",ROUND(Application!$D83,2))</f>
        <v>donotimport</v>
      </c>
      <c r="AA2" s="67" t="str">
        <f>IF(Application!$D84="","donotimport",ROUND(Application!$D84,2))</f>
        <v>donotimport</v>
      </c>
      <c r="AB2" s="67" t="str">
        <f>IF(Application!$D87="","donotimport",ROUND(Application!$D87,2))</f>
        <v>donotimport</v>
      </c>
      <c r="AC2" s="67" t="str">
        <f>IF(Application!$D86="","donotimport",ROUND(Application!$D86,2))</f>
        <v>donotimport</v>
      </c>
      <c r="AD2" s="67" t="str">
        <f>IF(Application!$D85="","donotimport",ROUND(Application!$D85,2))</f>
        <v>donotimport</v>
      </c>
      <c r="AE2" s="67" t="str">
        <f>IF(Application!$D85="","donotimport",ROUND(Application!$D85,2))</f>
        <v>donotimport</v>
      </c>
      <c r="AF2" s="75" t="str">
        <f>IF(Application!C177=1,"donotimport",Application!C177-2)</f>
        <v>donotimport</v>
      </c>
      <c r="AG2" s="67" t="str">
        <f>IF(Application!$D77="","donotimport",ROUND(Application!$D77,2))</f>
        <v>donotimport</v>
      </c>
      <c r="AH2" s="67" t="str">
        <f>IF(Application!$D78="","donotimport",ROUND(Application!$D78,2))</f>
        <v>donotimport</v>
      </c>
      <c r="AI2" s="67" t="str">
        <f>IF(Application!$D79="","donotimport",ROUND(Application!$D79,2))</f>
        <v>donotimport</v>
      </c>
      <c r="AJ2" s="75" t="str">
        <f>IF(Application!$D107="","donotimport",Application!D107)</f>
        <v>donotimport</v>
      </c>
      <c r="AK2" s="76" t="str">
        <f>IF(Application!$C168=1,"donotimport",Application!$C168-2)</f>
        <v>donotimport</v>
      </c>
      <c r="AL2" s="67" t="str">
        <f>IF(Application!$D113="","donotimport",ROUND(Application!$D113,2))</f>
        <v>donotimport</v>
      </c>
      <c r="AM2" s="67" t="str">
        <f>IF(Application!$D114="","donotimport",ROUND(Application!$D114,2))</f>
        <v>donotimport</v>
      </c>
      <c r="AN2" s="67" t="str">
        <f>IF(Application!$D116="","donotimport",ROUND(Application!$D116,2))</f>
        <v>donotimport</v>
      </c>
      <c r="AO2" s="67" t="str">
        <f>IF(Application!$D115="","donotimport",ROUND(Application!$D115,2))</f>
        <v>donotimport</v>
      </c>
      <c r="AP2" s="67" t="str">
        <f>IF(Application!$D119="","donotimport",ROUND(Application!$D119,2))</f>
        <v>donotimport</v>
      </c>
      <c r="AQ2" s="67" t="str">
        <f>IF(Application!$D120="","donotimport",ROUND(Application!$D120,2))</f>
        <v>donotimport</v>
      </c>
      <c r="AR2" s="67" t="str">
        <f>IF(Application!$D121="","donotimport",ROUND(Application!$D121,2))</f>
        <v>donotimport</v>
      </c>
      <c r="AS2" s="67" t="str">
        <f>IF(Application!$D122="","donotimport",ROUND(Application!$D122,2))</f>
        <v>donotimport</v>
      </c>
      <c r="AT2" s="212" t="str">
        <f>IF(Inputs!B3=0,"donotimport",ROUND(Inputs!B3,2))</f>
        <v>donotimport</v>
      </c>
      <c r="AU2" s="67" t="str">
        <f>IF(Application!$D126="","donotimport",ROUND(Application!$D126,2))</f>
        <v>donotimport</v>
      </c>
      <c r="AV2" s="67" t="str">
        <f>IF(Application!$D127="","donotimport",ROUND(Application!$D127,2))</f>
        <v>donotimport</v>
      </c>
      <c r="AW2" s="67" t="str">
        <f>IF(Application!$D128="","donotimport",ROUND(Application!$D128,2))</f>
        <v>donotimport</v>
      </c>
      <c r="AX2" s="67" t="str">
        <f>IF(Application!$D129="","donotimport",ROUND(Application!$D129,2))</f>
        <v>donotimport</v>
      </c>
      <c r="AY2" s="67" t="str">
        <f>IF(Application!$D89="","donotimport",ROUND(Application!$D89,2))</f>
        <v>donotimport</v>
      </c>
      <c r="AZ2" s="67" t="str">
        <f>IF(Application!$D104="","donotimport",ROUND(Application!$D104,2))</f>
        <v>donotimport</v>
      </c>
      <c r="BA2" s="67" t="str">
        <f>IF(Application!$D38="","donotimport",ROUND(Application!$D38,0))</f>
        <v>donotimport</v>
      </c>
      <c r="BB2" s="67" t="str">
        <f>IF(Application!$D71="","donotimport",ROUND(Application!$D71,0))</f>
        <v>donotimport</v>
      </c>
      <c r="BC2" s="75" t="str">
        <f>IF(Application!C230=1,"donotimport",ROUND(Application!C230-2,0))</f>
        <v>donotimport</v>
      </c>
      <c r="BD2" s="75" t="str">
        <f>IF(Application!$D46="","donotimport",ROUND(Application!$D46,0))</f>
        <v>donotimport</v>
      </c>
      <c r="BE2" s="201" t="str">
        <f>IF(Application!$D47="","donotimport",ROUND(Application!$D47,1))</f>
        <v>donotimport</v>
      </c>
      <c r="BF2" s="201" t="str">
        <f>IF(Application!$D48="","donotimport",ROUND(Application!$D48,1))</f>
        <v>donotimport</v>
      </c>
      <c r="BG2" s="75" t="str">
        <f>IF(Application!C235=1,"donotimport",ROUND(Application!C235-2,0))</f>
        <v>donotimport</v>
      </c>
      <c r="BH2" s="67" t="str">
        <f>IF(Application!$D60="","donotimport",ROUND(Application!$D60,2))</f>
        <v>donotimport</v>
      </c>
      <c r="BI2" s="75" t="str">
        <f>IF(Application!C220=1,"donotimport",ROUND(Application!C220-2,0))</f>
        <v>donotimport</v>
      </c>
      <c r="BJ2" s="75" t="str">
        <f>IF(Application!$D94="","donotimport",Application!$D94)</f>
        <v>donotimport</v>
      </c>
      <c r="BK2" s="67" t="str">
        <f>IF(Application!$D96="","donotimport",ROUND(Application!$D96,2))</f>
        <v>donotimport</v>
      </c>
      <c r="BL2" s="67" t="str">
        <f>IF(Application!$D97="","donotimport",ROUND(Application!$D97,2))</f>
        <v>donotimport</v>
      </c>
      <c r="BM2" s="67" t="str">
        <f>IF(Application!$D98="","donotimport",ROUND(Application!$D98,2))</f>
        <v>donotimport</v>
      </c>
      <c r="BN2" s="67" t="str">
        <f>IF(Application!$D99="","donotimport",ROUND(Application!$D99,2))</f>
        <v>donotimport</v>
      </c>
      <c r="BO2" s="67" t="str">
        <f>IF(Application!$D100="","donotimport",ROUND(Application!$D100,2))</f>
        <v>donotimport</v>
      </c>
      <c r="BP2" s="67" t="str">
        <f>IF(Application!$D101="","donotimport",ROUND(Application!$D101,2))</f>
        <v>donotimport</v>
      </c>
      <c r="BQ2" s="67" t="str">
        <f>IF(Application!$D102="","donotimport",ROUND(Application!$D102,2))</f>
        <v>donotimport</v>
      </c>
      <c r="BR2" s="75" t="str">
        <f>IF(Application!C217=2,"donotimport",99)</f>
        <v>donotimport</v>
      </c>
      <c r="BS2" s="262" t="s">
        <v>312</v>
      </c>
      <c r="BT2" s="76" t="s">
        <v>312</v>
      </c>
    </row>
    <row r="4" spans="1:76"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6" x14ac:dyDescent="0.25">
      <c r="R5" s="117" t="s">
        <v>188</v>
      </c>
      <c r="S5" t="s">
        <v>133</v>
      </c>
      <c r="T5" s="117" t="s">
        <v>161</v>
      </c>
      <c r="U5" t="s">
        <v>134</v>
      </c>
      <c r="V5" t="s">
        <v>135</v>
      </c>
      <c r="W5" t="s">
        <v>136</v>
      </c>
      <c r="X5" t="s">
        <v>137</v>
      </c>
    </row>
    <row r="6" spans="1:76" x14ac:dyDescent="0.25">
      <c r="R6" s="205"/>
      <c r="T6" s="117" t="s">
        <v>162</v>
      </c>
      <c r="AB6" t="s">
        <v>16</v>
      </c>
      <c r="AJ6" s="117" t="s">
        <v>170</v>
      </c>
      <c r="AZ6" s="74" t="s">
        <v>231</v>
      </c>
      <c r="BA6" s="117" t="s">
        <v>157</v>
      </c>
      <c r="BB6" s="117" t="s">
        <v>157</v>
      </c>
      <c r="BC6" s="117" t="s">
        <v>254</v>
      </c>
      <c r="BD6" s="117" t="s">
        <v>247</v>
      </c>
      <c r="BE6" s="117" t="s">
        <v>240</v>
      </c>
      <c r="BF6" s="117" t="s">
        <v>241</v>
      </c>
      <c r="BG6" s="117" t="s">
        <v>259</v>
      </c>
      <c r="BH6" s="141" t="s">
        <v>231</v>
      </c>
      <c r="BI6" s="141" t="s">
        <v>231</v>
      </c>
      <c r="BJ6" s="141" t="s">
        <v>231</v>
      </c>
      <c r="BK6" s="141" t="s">
        <v>231</v>
      </c>
      <c r="BL6" s="141" t="s">
        <v>231</v>
      </c>
      <c r="BM6" s="141" t="s">
        <v>231</v>
      </c>
      <c r="BN6" s="141" t="s">
        <v>231</v>
      </c>
      <c r="BO6" s="141" t="s">
        <v>231</v>
      </c>
      <c r="BP6" s="141" t="s">
        <v>231</v>
      </c>
      <c r="BQ6" s="141" t="s">
        <v>231</v>
      </c>
      <c r="BR6" s="117" t="s">
        <v>237</v>
      </c>
      <c r="BS6" s="117" t="s">
        <v>293</v>
      </c>
      <c r="BT6" s="117" t="s">
        <v>295</v>
      </c>
    </row>
    <row r="7" spans="1:76" x14ac:dyDescent="0.25">
      <c r="R7" s="205"/>
      <c r="AJ7" s="117" t="s">
        <v>171</v>
      </c>
      <c r="AY7" s="74" t="s">
        <v>308</v>
      </c>
      <c r="AZ7" s="74" t="s">
        <v>308</v>
      </c>
      <c r="BC7" s="117" t="s">
        <v>255</v>
      </c>
      <c r="BG7" s="117"/>
      <c r="BH7" s="117" t="s">
        <v>270</v>
      </c>
      <c r="BJ7" s="117" t="s">
        <v>179</v>
      </c>
      <c r="BS7" s="117" t="s">
        <v>294</v>
      </c>
      <c r="BT7" s="117" t="s">
        <v>296</v>
      </c>
    </row>
    <row r="8" spans="1:76" x14ac:dyDescent="0.25">
      <c r="R8" s="205" t="s">
        <v>261</v>
      </c>
      <c r="AJ8" s="117" t="s">
        <v>172</v>
      </c>
      <c r="AY8" s="74" t="s">
        <v>309</v>
      </c>
      <c r="AZ8" s="74" t="s">
        <v>309</v>
      </c>
    </row>
    <row r="9" spans="1:76" x14ac:dyDescent="0.25">
      <c r="R9" s="205">
        <v>2021</v>
      </c>
      <c r="AJ9" s="117" t="s">
        <v>173</v>
      </c>
      <c r="BC9" s="197" t="s">
        <v>245</v>
      </c>
      <c r="BD9" s="197" t="s">
        <v>245</v>
      </c>
      <c r="BE9" s="197" t="s">
        <v>245</v>
      </c>
      <c r="BF9" s="197" t="s">
        <v>245</v>
      </c>
      <c r="BG9" s="197" t="s">
        <v>245</v>
      </c>
      <c r="BR9" s="197" t="s">
        <v>245</v>
      </c>
      <c r="BT9" s="197"/>
    </row>
    <row r="10" spans="1:76" x14ac:dyDescent="0.25">
      <c r="R10" s="205"/>
      <c r="BC10" s="197" t="s">
        <v>246</v>
      </c>
      <c r="BD10" s="197" t="s">
        <v>246</v>
      </c>
      <c r="BE10" s="197" t="s">
        <v>246</v>
      </c>
      <c r="BF10" s="197" t="s">
        <v>246</v>
      </c>
      <c r="BG10" s="197" t="s">
        <v>246</v>
      </c>
      <c r="BR10" s="197" t="s">
        <v>246</v>
      </c>
      <c r="BT10" s="197"/>
    </row>
    <row r="11" spans="1:76" x14ac:dyDescent="0.25">
      <c r="BC11" s="198">
        <v>2021</v>
      </c>
      <c r="BD11" s="198">
        <v>2021</v>
      </c>
      <c r="BE11" s="198">
        <v>2021</v>
      </c>
      <c r="BF11" s="198">
        <v>2021</v>
      </c>
      <c r="BG11" s="198">
        <v>2021</v>
      </c>
      <c r="BR11" s="198">
        <v>2021</v>
      </c>
      <c r="BT11" s="198"/>
    </row>
    <row r="13" spans="1:76" x14ac:dyDescent="0.25">
      <c r="BR13" s="206" t="s">
        <v>263</v>
      </c>
    </row>
    <row r="14" spans="1:76" x14ac:dyDescent="0.25">
      <c r="BR14" s="207" t="s">
        <v>264</v>
      </c>
    </row>
    <row r="15" spans="1:76" x14ac:dyDescent="0.25">
      <c r="BR15" s="207" t="s">
        <v>265</v>
      </c>
    </row>
    <row r="16" spans="1:76" x14ac:dyDescent="0.25">
      <c r="BR16" s="207" t="s">
        <v>266</v>
      </c>
    </row>
    <row r="17" spans="70:70" x14ac:dyDescent="0.25">
      <c r="BR17" s="207" t="s">
        <v>267</v>
      </c>
    </row>
    <row r="18" spans="70:70" x14ac:dyDescent="0.25">
      <c r="BR18" s="207" t="s">
        <v>268</v>
      </c>
    </row>
    <row r="19" spans="70:70" x14ac:dyDescent="0.25">
      <c r="BR19" s="207" t="s">
        <v>269</v>
      </c>
    </row>
  </sheetData>
  <sheetProtection password="C62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J1" workbookViewId="0">
      <selection activeCell="I1" sqref="A1:I1048576"/>
    </sheetView>
  </sheetViews>
  <sheetFormatPr defaultRowHeight="12.5" x14ac:dyDescent="0.25"/>
  <cols>
    <col min="1" max="1" width="36" hidden="1" customWidth="1"/>
    <col min="2" max="2" width="9.1796875" style="73" hidden="1" customWidth="1"/>
    <col min="3" max="4" width="8.7265625" hidden="1" customWidth="1"/>
    <col min="5" max="5" width="8.7265625" style="73" hidden="1" customWidth="1"/>
    <col min="6" max="8" width="8.7265625" hidden="1" customWidth="1"/>
    <col min="9" max="9" width="0" hidden="1" customWidth="1"/>
  </cols>
  <sheetData>
    <row r="1" spans="1:9" x14ac:dyDescent="0.25">
      <c r="B1" s="73">
        <v>16</v>
      </c>
      <c r="E1" s="121" t="s">
        <v>160</v>
      </c>
      <c r="I1" s="195"/>
    </row>
    <row r="2" spans="1:9" x14ac:dyDescent="0.25">
      <c r="B2" s="73" t="s">
        <v>22</v>
      </c>
      <c r="E2" s="73">
        <f>E7</f>
        <v>0</v>
      </c>
    </row>
    <row r="3" spans="1:9" x14ac:dyDescent="0.25">
      <c r="B3" s="72">
        <f>B20</f>
        <v>0</v>
      </c>
      <c r="I3" s="195"/>
    </row>
    <row r="4" spans="1:9" x14ac:dyDescent="0.25">
      <c r="B4" s="71"/>
    </row>
    <row r="5" spans="1:9" x14ac:dyDescent="0.25">
      <c r="B5" s="71"/>
    </row>
    <row r="6" spans="1:9" x14ac:dyDescent="0.25">
      <c r="B6" s="71"/>
    </row>
    <row r="7" spans="1:9" x14ac:dyDescent="0.25">
      <c r="A7" s="69" t="s">
        <v>1</v>
      </c>
      <c r="B7" s="71"/>
      <c r="D7" s="117" t="s">
        <v>163</v>
      </c>
      <c r="E7" s="73">
        <f>IF(OR(Application!D70="Y",Application!D70="Yes"),1,0)</f>
        <v>0</v>
      </c>
      <c r="F7" s="117" t="s">
        <v>164</v>
      </c>
    </row>
    <row r="8" spans="1:9" x14ac:dyDescent="0.25">
      <c r="A8" s="69" t="s">
        <v>0</v>
      </c>
      <c r="B8" s="71" t="b">
        <f>AND(Application!D113&gt;0,Application!D114&gt;0,Application!D115&gt;0,Application!D116&gt;0)</f>
        <v>0</v>
      </c>
    </row>
    <row r="9" spans="1:9" x14ac:dyDescent="0.25">
      <c r="A9" s="69" t="s">
        <v>271</v>
      </c>
      <c r="B9" s="72">
        <f>Application!E117</f>
        <v>0</v>
      </c>
    </row>
    <row r="10" spans="1:9" x14ac:dyDescent="0.25">
      <c r="A10" s="69" t="s">
        <v>272</v>
      </c>
      <c r="B10" s="72"/>
    </row>
    <row r="11" spans="1:9" x14ac:dyDescent="0.25">
      <c r="A11" s="70"/>
      <c r="B11" s="71"/>
    </row>
    <row r="12" spans="1:9" x14ac:dyDescent="0.25">
      <c r="A12" s="69" t="s">
        <v>2</v>
      </c>
      <c r="B12" s="71"/>
    </row>
    <row r="13" spans="1:9" x14ac:dyDescent="0.25">
      <c r="A13" s="69" t="s">
        <v>0</v>
      </c>
      <c r="B13" s="71" t="b">
        <f>AND(Application!D119&gt;0,Application!D120&gt;0,Application!D121&gt;0,Application!D122&gt;0)</f>
        <v>0</v>
      </c>
    </row>
    <row r="14" spans="1:9" x14ac:dyDescent="0.25">
      <c r="A14" s="69" t="s">
        <v>271</v>
      </c>
      <c r="B14" s="72">
        <f>Application!E123</f>
        <v>0</v>
      </c>
    </row>
    <row r="15" spans="1:9" x14ac:dyDescent="0.25">
      <c r="A15" s="69" t="s">
        <v>272</v>
      </c>
      <c r="B15" s="72"/>
    </row>
    <row r="16" spans="1:9" x14ac:dyDescent="0.25">
      <c r="A16" s="70"/>
      <c r="B16" s="71"/>
    </row>
    <row r="17" spans="1:2" x14ac:dyDescent="0.25">
      <c r="A17" s="69" t="s">
        <v>273</v>
      </c>
      <c r="B17" s="71">
        <f>IF(B8="TRUE",B9,B10)</f>
        <v>0</v>
      </c>
    </row>
    <row r="18" spans="1:2" x14ac:dyDescent="0.25">
      <c r="A18" s="69" t="s">
        <v>274</v>
      </c>
      <c r="B18" s="71">
        <f>IF(B13="TRUE",B14,B15)</f>
        <v>0</v>
      </c>
    </row>
    <row r="19" spans="1:2" x14ac:dyDescent="0.25">
      <c r="A19" s="69"/>
      <c r="B19" s="71"/>
    </row>
    <row r="20" spans="1:2" x14ac:dyDescent="0.25">
      <c r="A20" s="69" t="s">
        <v>275</v>
      </c>
      <c r="B20" s="71">
        <f>MAX(B17:B18)</f>
        <v>0</v>
      </c>
    </row>
    <row r="21" spans="1:2" x14ac:dyDescent="0.25">
      <c r="A21" s="69"/>
      <c r="B21" s="71"/>
    </row>
    <row r="22" spans="1:2" x14ac:dyDescent="0.25">
      <c r="A22" s="70"/>
      <c r="B22" s="71"/>
    </row>
    <row r="23" spans="1:2" x14ac:dyDescent="0.25">
      <c r="A23" s="69"/>
      <c r="B23" s="71"/>
    </row>
    <row r="24" spans="1:2" x14ac:dyDescent="0.25">
      <c r="A24" s="69"/>
      <c r="B24" s="71"/>
    </row>
    <row r="25" spans="1:2" x14ac:dyDescent="0.25">
      <c r="A25" s="69"/>
      <c r="B25" s="71"/>
    </row>
    <row r="26" spans="1:2" x14ac:dyDescent="0.25">
      <c r="A26" s="69"/>
      <c r="B26" s="71"/>
    </row>
    <row r="27" spans="1:2" x14ac:dyDescent="0.25">
      <c r="A27" s="69"/>
      <c r="B27" s="71"/>
    </row>
    <row r="28" spans="1:2" x14ac:dyDescent="0.25">
      <c r="A28" s="70"/>
      <c r="B28" s="71"/>
    </row>
    <row r="29" spans="1:2" x14ac:dyDescent="0.25">
      <c r="A29" s="69" t="s">
        <v>3</v>
      </c>
      <c r="B29" s="71">
        <f>MAX(B18:B27)</f>
        <v>0</v>
      </c>
    </row>
    <row r="32" spans="1:2" x14ac:dyDescent="0.25">
      <c r="A32" s="117"/>
    </row>
  </sheetData>
  <sheetProtection password="C620" sheet="1" objects="1" scenarios="1"/>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9D88C882B78D48B4CE4BD5A9969E56" ma:contentTypeVersion="9" ma:contentTypeDescription="Create a new document." ma:contentTypeScope="" ma:versionID="4c8f27e3bb49ad2e6adb244ccaa020ac">
  <xsd:schema xmlns:xsd="http://www.w3.org/2001/XMLSchema" xmlns:xs="http://www.w3.org/2001/XMLSchema" xmlns:p="http://schemas.microsoft.com/office/2006/metadata/properties" xmlns:ns2="d610f9c2-7c41-427a-bb78-cc4e597fe76c" targetNamespace="http://schemas.microsoft.com/office/2006/metadata/properties" ma:root="true" ma:fieldsID="54a84abf384cd5d91522f95ce95c4e25" ns2:_="">
    <xsd:import namespace="d610f9c2-7c41-427a-bb78-cc4e597fe76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10f9c2-7c41-427a-bb78-cc4e597fe7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C1CDD1-089D-4828-81D0-D00C3FD36D5F}"/>
</file>

<file path=customXml/itemProps2.xml><?xml version="1.0" encoding="utf-8"?>
<ds:datastoreItem xmlns:ds="http://schemas.openxmlformats.org/officeDocument/2006/customXml" ds:itemID="{1A1FC2C2-246C-4928-A58D-A5D60AE8737B}"/>
</file>

<file path=customXml/itemProps3.xml><?xml version="1.0" encoding="utf-8"?>
<ds:datastoreItem xmlns:ds="http://schemas.openxmlformats.org/officeDocument/2006/customXml" ds:itemID="{CBB20617-26B8-4E02-91A6-318123C20F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2009-11-13T14:12:27Z</cp:lastPrinted>
  <dcterms:created xsi:type="dcterms:W3CDTF">2004-12-02T15:00:21Z</dcterms:created>
  <dcterms:modified xsi:type="dcterms:W3CDTF">2021-02-05T16:33:23Z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0x010100989D88C882B78D48B4CE4BD5A9969E56</vt:lpwstr>
  </property>
</Properties>
</file>